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RHCUR1\Desktop\Medary Village Docs\"/>
    </mc:Choice>
  </mc:AlternateContent>
  <xr:revisionPtr revIDLastSave="0" documentId="13_ncr:1_{2BD7F9BC-7149-41CC-AB41-8BC81A24CD65}" xr6:coauthVersionLast="36" xr6:coauthVersionMax="45" xr10:uidLastSave="{00000000-0000-0000-0000-000000000000}"/>
  <bookViews>
    <workbookView xWindow="0" yWindow="0" windowWidth="23040" windowHeight="9060" firstSheet="1" activeTab="6" xr2:uid="{00000000-000D-0000-FFFF-FFFF00000000}"/>
  </bookViews>
  <sheets>
    <sheet name="P&amp;L" sheetId="1" r:id="rId1"/>
    <sheet name="Rent Roll" sheetId="2" r:id="rId2"/>
    <sheet name="Total Investor Return" sheetId="6" r:id="rId3"/>
    <sheet name="Cash on Cash" sheetId="9" r:id="rId4"/>
    <sheet name="IRR" sheetId="7" r:id="rId5"/>
    <sheet name="Due Diligence Checklist" sheetId="4" r:id="rId6"/>
    <sheet name="Final items at or near close" sheetId="8" r:id="rId7"/>
  </sheets>
  <definedNames>
    <definedName name="_xlnm._FilterDatabase" localSheetId="1" hidden="1">'Rent Roll'!$A$2:$BW$85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8" i="6" l="1"/>
  <c r="I30" i="6" l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F23" i="9"/>
  <c r="E23" i="9"/>
  <c r="D23" i="9"/>
  <c r="C23" i="9"/>
  <c r="B23" i="9"/>
  <c r="C35" i="6"/>
  <c r="G61" i="1" l="1"/>
  <c r="G62" i="1"/>
  <c r="G64" i="1"/>
  <c r="G63" i="1"/>
  <c r="C27" i="7" l="1"/>
  <c r="G84" i="2" l="1"/>
  <c r="C38" i="6" l="1"/>
  <c r="C7" i="6"/>
  <c r="C6" i="6"/>
  <c r="L50" i="1" l="1"/>
  <c r="K50" i="1"/>
  <c r="I50" i="1"/>
  <c r="G50" i="1"/>
  <c r="L47" i="1" l="1"/>
  <c r="K47" i="1"/>
  <c r="J47" i="1"/>
  <c r="I47" i="1"/>
  <c r="L55" i="1"/>
  <c r="L45" i="1"/>
  <c r="L41" i="1"/>
  <c r="L36" i="1"/>
  <c r="L34" i="1"/>
  <c r="L31" i="1"/>
  <c r="L18" i="1"/>
  <c r="L13" i="1"/>
  <c r="K34" i="1"/>
  <c r="L42" i="1" l="1"/>
  <c r="L29" i="1"/>
  <c r="L43" i="1"/>
  <c r="BV84" i="2"/>
  <c r="BV85" i="2" s="1"/>
  <c r="BU84" i="2"/>
  <c r="BU85" i="2" s="1"/>
  <c r="BT84" i="2"/>
  <c r="BT85" i="2" s="1"/>
  <c r="BS84" i="2"/>
  <c r="BS85" i="2" s="1"/>
  <c r="BR84" i="2"/>
  <c r="BR85" i="2" s="1"/>
  <c r="BQ84" i="2"/>
  <c r="BQ85" i="2" s="1"/>
  <c r="BP84" i="2"/>
  <c r="BP85" i="2" s="1"/>
  <c r="BO84" i="2"/>
  <c r="BO85" i="2" s="1"/>
  <c r="BN84" i="2"/>
  <c r="BN85" i="2" s="1"/>
  <c r="BM84" i="2"/>
  <c r="BM85" i="2" s="1"/>
  <c r="BL84" i="2"/>
  <c r="BL85" i="2" s="1"/>
  <c r="BK84" i="2"/>
  <c r="BK85" i="2" s="1"/>
  <c r="BW83" i="2"/>
  <c r="BW82" i="2"/>
  <c r="BW81" i="2"/>
  <c r="BW80" i="2"/>
  <c r="BW79" i="2"/>
  <c r="BW78" i="2"/>
  <c r="BW77" i="2"/>
  <c r="BW76" i="2"/>
  <c r="BW75" i="2"/>
  <c r="BW74" i="2"/>
  <c r="BW73" i="2"/>
  <c r="BW72" i="2"/>
  <c r="BW71" i="2"/>
  <c r="BW70" i="2"/>
  <c r="BW69" i="2"/>
  <c r="BW68" i="2"/>
  <c r="BW67" i="2"/>
  <c r="BW66" i="2"/>
  <c r="BW65" i="2"/>
  <c r="BW64" i="2"/>
  <c r="BW63" i="2"/>
  <c r="BW62" i="2"/>
  <c r="BW61" i="2"/>
  <c r="BW60" i="2"/>
  <c r="BW59" i="2"/>
  <c r="BW58" i="2"/>
  <c r="BW57" i="2"/>
  <c r="BW56" i="2"/>
  <c r="BW55" i="2"/>
  <c r="BW54" i="2"/>
  <c r="BW53" i="2"/>
  <c r="BW52" i="2"/>
  <c r="BW51" i="2"/>
  <c r="BW50" i="2"/>
  <c r="BW49" i="2"/>
  <c r="BW48" i="2"/>
  <c r="BW47" i="2"/>
  <c r="BW46" i="2"/>
  <c r="BW45" i="2"/>
  <c r="BW44" i="2"/>
  <c r="BW43" i="2"/>
  <c r="BW42" i="2"/>
  <c r="BW41" i="2"/>
  <c r="BW40" i="2"/>
  <c r="BW39" i="2"/>
  <c r="BW38" i="2"/>
  <c r="BW37" i="2"/>
  <c r="BW36" i="2"/>
  <c r="BW35" i="2"/>
  <c r="BW34" i="2"/>
  <c r="BW33" i="2"/>
  <c r="BW32" i="2"/>
  <c r="BW31" i="2"/>
  <c r="BW30" i="2"/>
  <c r="BW29" i="2"/>
  <c r="BW28" i="2"/>
  <c r="BW27" i="2"/>
  <c r="BW26" i="2"/>
  <c r="BW25" i="2"/>
  <c r="BW24" i="2"/>
  <c r="BW23" i="2"/>
  <c r="BW22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" i="2"/>
  <c r="BW6" i="2"/>
  <c r="BW5" i="2"/>
  <c r="BW4" i="2"/>
  <c r="BW3" i="2"/>
  <c r="BI84" i="2"/>
  <c r="BI85" i="2" s="1"/>
  <c r="BH84" i="2"/>
  <c r="BH85" i="2" s="1"/>
  <c r="BG84" i="2"/>
  <c r="BG85" i="2" s="1"/>
  <c r="BF84" i="2"/>
  <c r="BF85" i="2" s="1"/>
  <c r="BE84" i="2"/>
  <c r="BE85" i="2" s="1"/>
  <c r="BD84" i="2"/>
  <c r="BD85" i="2" s="1"/>
  <c r="BC84" i="2"/>
  <c r="BC85" i="2" s="1"/>
  <c r="BB84" i="2"/>
  <c r="BB85" i="2" s="1"/>
  <c r="BA84" i="2"/>
  <c r="BA85" i="2" s="1"/>
  <c r="AZ84" i="2"/>
  <c r="AZ85" i="2" s="1"/>
  <c r="AY84" i="2"/>
  <c r="AY85" i="2" s="1"/>
  <c r="AX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J70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J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J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J5" i="2"/>
  <c r="BJ4" i="2"/>
  <c r="BJ3" i="2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3" i="2"/>
  <c r="AL84" i="2"/>
  <c r="AL85" i="2" s="1"/>
  <c r="AM84" i="2"/>
  <c r="AM85" i="2" s="1"/>
  <c r="AN84" i="2"/>
  <c r="AN85" i="2" s="1"/>
  <c r="AO84" i="2"/>
  <c r="AO85" i="2" s="1"/>
  <c r="AP84" i="2"/>
  <c r="AP85" i="2" s="1"/>
  <c r="AQ84" i="2"/>
  <c r="AQ85" i="2" s="1"/>
  <c r="AR84" i="2"/>
  <c r="AR85" i="2" s="1"/>
  <c r="AS84" i="2"/>
  <c r="AS85" i="2" s="1"/>
  <c r="AT84" i="2"/>
  <c r="AT85" i="2" s="1"/>
  <c r="AU84" i="2"/>
  <c r="AU85" i="2" s="1"/>
  <c r="AV84" i="2"/>
  <c r="AV85" i="2" s="1"/>
  <c r="AK84" i="2"/>
  <c r="AK85" i="2" s="1"/>
  <c r="BW85" i="2" l="1"/>
  <c r="L6" i="1" s="1"/>
  <c r="BW84" i="2"/>
  <c r="BJ84" i="2"/>
  <c r="AX85" i="2"/>
  <c r="BJ85" i="2" s="1"/>
  <c r="K6" i="1" s="1"/>
  <c r="K52" i="1" s="1"/>
  <c r="AW85" i="2"/>
  <c r="J6" i="1" s="1"/>
  <c r="AW84" i="2"/>
  <c r="M84" i="2"/>
  <c r="M85" i="2" s="1"/>
  <c r="L30" i="1" l="1"/>
  <c r="L44" i="1" s="1"/>
  <c r="L52" i="1"/>
  <c r="J50" i="1"/>
  <c r="Y84" i="2"/>
  <c r="Y85" i="2" s="1"/>
  <c r="Z84" i="2"/>
  <c r="Z85" i="2" s="1"/>
  <c r="AA84" i="2"/>
  <c r="AB84" i="2"/>
  <c r="AB85" i="2" s="1"/>
  <c r="AC84" i="2"/>
  <c r="AC85" i="2" s="1"/>
  <c r="AD84" i="2"/>
  <c r="AD85" i="2" s="1"/>
  <c r="AE84" i="2"/>
  <c r="AE85" i="2" s="1"/>
  <c r="AF84" i="2"/>
  <c r="AF85" i="2" s="1"/>
  <c r="AG84" i="2"/>
  <c r="AG85" i="2" s="1"/>
  <c r="AH84" i="2"/>
  <c r="AH85" i="2" s="1"/>
  <c r="AI84" i="2"/>
  <c r="AI85" i="2" s="1"/>
  <c r="X84" i="2"/>
  <c r="X85" i="2" s="1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18" i="2"/>
  <c r="AJ17" i="2"/>
  <c r="AJ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9" i="2"/>
  <c r="AJ16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3" i="2"/>
  <c r="V84" i="2"/>
  <c r="V85" i="2" s="1"/>
  <c r="U84" i="2"/>
  <c r="U85" i="2" s="1"/>
  <c r="T84" i="2"/>
  <c r="T85" i="2" s="1"/>
  <c r="S84" i="2"/>
  <c r="S85" i="2" s="1"/>
  <c r="R84" i="2"/>
  <c r="R85" i="2" s="1"/>
  <c r="Q84" i="2"/>
  <c r="Q85" i="2" s="1"/>
  <c r="P84" i="2"/>
  <c r="P85" i="2" s="1"/>
  <c r="O84" i="2"/>
  <c r="O85" i="2" s="1"/>
  <c r="N84" i="2"/>
  <c r="N85" i="2" s="1"/>
  <c r="L84" i="2"/>
  <c r="L85" i="2" s="1"/>
  <c r="K84" i="2"/>
  <c r="G60" i="1"/>
  <c r="G49" i="1" s="1"/>
  <c r="C30" i="6" s="1"/>
  <c r="C31" i="6" s="1"/>
  <c r="L54" i="1" l="1"/>
  <c r="L57" i="1" s="1"/>
  <c r="C24" i="6" s="1"/>
  <c r="AJ84" i="2"/>
  <c r="AJ85" i="2" s="1"/>
  <c r="I6" i="1" s="1"/>
  <c r="AA85" i="2"/>
  <c r="W84" i="2"/>
  <c r="K85" i="2"/>
  <c r="W85" i="2" s="1"/>
  <c r="G6" i="1" s="1"/>
  <c r="I42" i="1" l="1"/>
  <c r="J42" i="1"/>
  <c r="I34" i="1"/>
  <c r="J34" i="1"/>
  <c r="J52" i="1" s="1"/>
  <c r="J29" i="1"/>
  <c r="I29" i="1"/>
  <c r="F84" i="2"/>
  <c r="J30" i="1" l="1"/>
  <c r="J43" i="1"/>
  <c r="I43" i="1"/>
  <c r="K31" i="1"/>
  <c r="K45" i="1"/>
  <c r="K51" i="1"/>
  <c r="J44" i="1" l="1"/>
  <c r="J54" i="1" s="1"/>
  <c r="I52" i="1"/>
  <c r="F38" i="1"/>
  <c r="F39" i="1"/>
  <c r="F40" i="1"/>
  <c r="F37" i="1"/>
  <c r="F33" i="1"/>
  <c r="F3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8" i="1"/>
  <c r="I30" i="1" l="1"/>
  <c r="I44" i="1" s="1"/>
  <c r="I54" i="1" s="1"/>
  <c r="G34" i="1"/>
  <c r="G52" i="1" l="1"/>
  <c r="G41" i="1"/>
  <c r="K41" i="1" s="1"/>
  <c r="G36" i="1"/>
  <c r="G13" i="1"/>
  <c r="K13" i="1" s="1"/>
  <c r="G18" i="1"/>
  <c r="K18" i="1" s="1"/>
  <c r="C53" i="1"/>
  <c r="D53" i="1"/>
  <c r="C42" i="1"/>
  <c r="C34" i="1"/>
  <c r="C29" i="1"/>
  <c r="C30" i="1" s="1"/>
  <c r="D42" i="1"/>
  <c r="D34" i="1"/>
  <c r="D29" i="1"/>
  <c r="D30" i="1" s="1"/>
  <c r="F48" i="1"/>
  <c r="J48" i="1" s="1"/>
  <c r="J55" i="1" s="1"/>
  <c r="F36" i="1"/>
  <c r="F34" i="1"/>
  <c r="E42" i="1"/>
  <c r="E34" i="1"/>
  <c r="E29" i="1"/>
  <c r="E30" i="1" s="1"/>
  <c r="K29" i="1" l="1"/>
  <c r="K30" i="1" s="1"/>
  <c r="I57" i="1"/>
  <c r="C12" i="6" s="1"/>
  <c r="J57" i="1"/>
  <c r="C16" i="6" s="1"/>
  <c r="I53" i="1"/>
  <c r="J53" i="1"/>
  <c r="I48" i="1"/>
  <c r="I55" i="1" s="1"/>
  <c r="G42" i="1"/>
  <c r="K36" i="1"/>
  <c r="K42" i="1" s="1"/>
  <c r="K43" i="1" s="1"/>
  <c r="G29" i="1"/>
  <c r="F42" i="1"/>
  <c r="F43" i="1" s="1"/>
  <c r="E43" i="1"/>
  <c r="E44" i="1" s="1"/>
  <c r="E54" i="1" s="1"/>
  <c r="D43" i="1"/>
  <c r="D44" i="1" s="1"/>
  <c r="C43" i="1"/>
  <c r="C44" i="1" s="1"/>
  <c r="F29" i="1"/>
  <c r="F30" i="1" s="1"/>
  <c r="K44" i="1" l="1"/>
  <c r="G43" i="1"/>
  <c r="G30" i="1"/>
  <c r="F44" i="1"/>
  <c r="K54" i="1" l="1"/>
  <c r="K57" i="1" s="1"/>
  <c r="C20" i="6" s="1"/>
  <c r="G44" i="1"/>
  <c r="G55" i="1" l="1"/>
  <c r="K55" i="1" s="1"/>
  <c r="G56" i="1"/>
  <c r="G57" i="1" s="1"/>
  <c r="F67" i="1" l="1"/>
  <c r="C32" i="6" s="1"/>
  <c r="C33" i="6" s="1"/>
  <c r="C36" i="6" s="1"/>
  <c r="C8" i="6"/>
  <c r="C10" i="6" l="1"/>
  <c r="C27" i="6"/>
  <c r="C37" i="6" l="1"/>
  <c r="C39" i="6" s="1"/>
  <c r="C14" i="6"/>
  <c r="C11" i="6"/>
  <c r="C15" i="6" l="1"/>
  <c r="C18" i="6"/>
  <c r="C22" i="6" l="1"/>
  <c r="C23" i="6" s="1"/>
  <c r="C19" i="6"/>
  <c r="C26" i="6" l="1"/>
  <c r="C40" i="6" s="1"/>
  <c r="C4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Curtler, Rudolph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Curtler, Rudolph:</t>
        </r>
        <r>
          <rPr>
            <sz val="9"/>
            <color indexed="81"/>
            <rFont val="Tahoma"/>
            <family val="2"/>
          </rPr>
          <t xml:space="preserve">
See rent roll for detail</t>
        </r>
      </text>
    </comment>
    <comment ref="C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Curtler, Rudolph:</t>
        </r>
        <r>
          <rPr>
            <sz val="9"/>
            <color indexed="81"/>
            <rFont val="Tahoma"/>
            <family val="2"/>
          </rPr>
          <t xml:space="preserve">
73582</t>
        </r>
      </text>
    </comment>
    <comment ref="D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Curtler, Rudolph:</t>
        </r>
        <r>
          <rPr>
            <sz val="9"/>
            <color indexed="81"/>
            <rFont val="Tahoma"/>
            <family val="2"/>
          </rPr>
          <t xml:space="preserve">
39595</t>
        </r>
      </text>
    </comment>
    <comment ref="E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Curtler, Rudolph:</t>
        </r>
        <r>
          <rPr>
            <sz val="9"/>
            <color indexed="81"/>
            <rFont val="Tahoma"/>
            <family val="2"/>
          </rPr>
          <t xml:space="preserve">
45476
</t>
        </r>
      </text>
    </comment>
    <comment ref="F1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Curtler, Rudolph:</t>
        </r>
        <r>
          <rPr>
            <sz val="9"/>
            <color indexed="81"/>
            <rFont val="Tahoma"/>
            <family val="2"/>
          </rPr>
          <t xml:space="preserve">
49610</t>
        </r>
      </text>
    </comment>
    <comment ref="G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Curtler, Rudolph:</t>
        </r>
        <r>
          <rPr>
            <sz val="9"/>
            <color indexed="81"/>
            <rFont val="Tahoma"/>
            <family val="2"/>
          </rPr>
          <t xml:space="preserve">
32059</t>
        </r>
      </text>
    </comment>
    <comment ref="C1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Curtler, Rudolph:</t>
        </r>
        <r>
          <rPr>
            <sz val="9"/>
            <color indexed="81"/>
            <rFont val="Tahoma"/>
            <family val="2"/>
          </rPr>
          <t xml:space="preserve">
75906.58</t>
        </r>
      </text>
    </comment>
    <comment ref="D1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Curtler, Rudolph:</t>
        </r>
        <r>
          <rPr>
            <sz val="9"/>
            <color indexed="81"/>
            <rFont val="Tahoma"/>
            <family val="2"/>
          </rPr>
          <t xml:space="preserve">
73209</t>
        </r>
      </text>
    </comment>
    <comment ref="E1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Curtler, Rudolph:</t>
        </r>
        <r>
          <rPr>
            <sz val="9"/>
            <color indexed="81"/>
            <rFont val="Tahoma"/>
            <family val="2"/>
          </rPr>
          <t xml:space="preserve">
26754</t>
        </r>
      </text>
    </comment>
    <comment ref="F1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Curtler, Rudolph:</t>
        </r>
        <r>
          <rPr>
            <sz val="9"/>
            <color indexed="81"/>
            <rFont val="Tahoma"/>
            <family val="2"/>
          </rPr>
          <t xml:space="preserve">
40536</t>
        </r>
      </text>
    </comment>
    <comment ref="G1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Curtler, Rudolph:</t>
        </r>
        <r>
          <rPr>
            <sz val="9"/>
            <color indexed="81"/>
            <rFont val="Tahoma"/>
            <family val="2"/>
          </rPr>
          <t xml:space="preserve">
40536</t>
        </r>
      </text>
    </comment>
    <comment ref="C3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Curtler, Rudolph:</t>
        </r>
        <r>
          <rPr>
            <sz val="9"/>
            <color indexed="81"/>
            <rFont val="Tahoma"/>
            <family val="2"/>
          </rPr>
          <t xml:space="preserve">
24257</t>
        </r>
      </text>
    </comment>
    <comment ref="D3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Curtler, Rudolph:</t>
        </r>
        <r>
          <rPr>
            <sz val="9"/>
            <color indexed="81"/>
            <rFont val="Tahoma"/>
            <family val="2"/>
          </rPr>
          <t xml:space="preserve">
18862</t>
        </r>
      </text>
    </comment>
    <comment ref="E3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Curtler, Rudolph:</t>
        </r>
        <r>
          <rPr>
            <sz val="9"/>
            <color indexed="81"/>
            <rFont val="Tahoma"/>
            <family val="2"/>
          </rPr>
          <t xml:space="preserve">
13022</t>
        </r>
      </text>
    </comment>
    <comment ref="F36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Curtler, Rudolph:</t>
        </r>
        <r>
          <rPr>
            <sz val="9"/>
            <color indexed="81"/>
            <rFont val="Tahoma"/>
            <family val="2"/>
          </rPr>
          <t xml:space="preserve">
19730</t>
        </r>
      </text>
    </comment>
    <comment ref="G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Curtler, Rudolph:</t>
        </r>
        <r>
          <rPr>
            <sz val="9"/>
            <color indexed="81"/>
            <rFont val="Tahoma"/>
            <family val="2"/>
          </rPr>
          <t xml:space="preserve">
19730</t>
        </r>
      </text>
    </comment>
  </commentList>
</comments>
</file>

<file path=xl/sharedStrings.xml><?xml version="1.0" encoding="utf-8"?>
<sst xmlns="http://schemas.openxmlformats.org/spreadsheetml/2006/main" count="717" uniqueCount="408">
  <si>
    <t>Year 1</t>
  </si>
  <si>
    <t>Year 2</t>
  </si>
  <si>
    <t>Year 3</t>
  </si>
  <si>
    <t>Year 4</t>
  </si>
  <si>
    <t>Year 5</t>
  </si>
  <si>
    <t>Medary Village (Pro Forma)</t>
  </si>
  <si>
    <t>2017 (Actual)</t>
  </si>
  <si>
    <t>2018 (Actual)</t>
  </si>
  <si>
    <t>2019
(Jan-Nov Actual)</t>
  </si>
  <si>
    <t>2020 Fiscal Year Pro Forma (Apr '20-Mar '21)</t>
  </si>
  <si>
    <t>FY 20 Assumptions</t>
  </si>
  <si>
    <t>2021 Fiscal Year Pro Forma (Apr '21-Mar '22)</t>
  </si>
  <si>
    <t>2022 Fiscal Year Pro Forma (Apr '22-Mar '23)</t>
  </si>
  <si>
    <t>2023 Fiscal Year Pro Forma (Apr '23-Mar '24)</t>
  </si>
  <si>
    <t>2024 Fiscal Year Pro Forma (Apr '24-Mar '25)</t>
  </si>
  <si>
    <t>MHP Income</t>
  </si>
  <si>
    <t>Assuming $1,550,000 purch/4.1.20 possession</t>
  </si>
  <si>
    <t>When was the last rent raise?</t>
  </si>
  <si>
    <t>2008, 10; 2014, 10, 2014 up 5; rentals went up 100</t>
  </si>
  <si>
    <t>What are the actual 2019 taxes paid?</t>
  </si>
  <si>
    <t>I am assuming Aug 1 for implementation of new homes and Jun 1 for lot rent increases</t>
  </si>
  <si>
    <t>No garbage expense listed on the P&amp;L?</t>
  </si>
  <si>
    <t xml:space="preserve">  Expense</t>
  </si>
  <si>
    <t>Is garbage individual containers or a couple central dumpsters?</t>
  </si>
  <si>
    <t xml:space="preserve">    Advertising and Promotions</t>
  </si>
  <si>
    <t>No mowing/snow removal costs listed on P&amp;L?</t>
  </si>
  <si>
    <t xml:space="preserve">    Bank Service Charges</t>
  </si>
  <si>
    <t xml:space="preserve">    Clean/Paint</t>
  </si>
  <si>
    <t>List of assets that comes with sale?</t>
  </si>
  <si>
    <t xml:space="preserve">    Computer/Internet Expenses</t>
  </si>
  <si>
    <t>Are utilities billed back or absorbed?</t>
  </si>
  <si>
    <t>utilities are all billed individual; bad poly water lines; $5000 water bill last month</t>
  </si>
  <si>
    <t xml:space="preserve">    Deposit Refunds</t>
  </si>
  <si>
    <t>If utilities are billed back, how will we handle them at close?</t>
  </si>
  <si>
    <t xml:space="preserve">    Depreciation Expense</t>
  </si>
  <si>
    <t xml:space="preserve">    Equipment Rental</t>
  </si>
  <si>
    <t>Professional fees?  How much is debt collection related?</t>
  </si>
  <si>
    <t xml:space="preserve">Karen been around for 13 years; $1800/mo for her; $12/hr mowing; </t>
  </si>
  <si>
    <t xml:space="preserve">    Fees, Licenses, Permits</t>
  </si>
  <si>
    <t>4 year rental license is due 7/29/2020 ($4250?)</t>
  </si>
  <si>
    <t>How are security deposits being handled?  And is there good accounting for them?</t>
  </si>
  <si>
    <t xml:space="preserve">$200 for lot owners, 1 month's rent for rental homes; </t>
  </si>
  <si>
    <t xml:space="preserve">    Gasoline, Fuel, Oil</t>
  </si>
  <si>
    <t>Explain the huge decline in payroll from 2017 to 2019</t>
  </si>
  <si>
    <t xml:space="preserve">    Insurance Expense</t>
  </si>
  <si>
    <t>How many amps is the electrical service?  Can it handle a 200amp home?</t>
  </si>
  <si>
    <t xml:space="preserve">    Interest Expense</t>
  </si>
  <si>
    <t xml:space="preserve">    Landfill</t>
  </si>
  <si>
    <t xml:space="preserve">    Meals and Entertainment</t>
  </si>
  <si>
    <t xml:space="preserve">    Office Supplies</t>
  </si>
  <si>
    <t>Due Diligence</t>
  </si>
  <si>
    <t>Who?</t>
  </si>
  <si>
    <t xml:space="preserve">    Payroll Expenses</t>
  </si>
  <si>
    <t>Need 24 months of statements for each utility:</t>
  </si>
  <si>
    <t xml:space="preserve">    Professional Fees</t>
  </si>
  <si>
    <t xml:space="preserve">     Water</t>
  </si>
  <si>
    <t>Sellers</t>
  </si>
  <si>
    <t xml:space="preserve">    Repair and Maintenance</t>
  </si>
  <si>
    <t xml:space="preserve">    Subcontractor</t>
  </si>
  <si>
    <t xml:space="preserve">     Electric</t>
  </si>
  <si>
    <t xml:space="preserve">    Supplies</t>
  </si>
  <si>
    <t xml:space="preserve">     Trash</t>
  </si>
  <si>
    <t xml:space="preserve">    Taxes-Property</t>
  </si>
  <si>
    <t>Data for 2020 taxes received 1/20/20</t>
  </si>
  <si>
    <t xml:space="preserve">     Sewer</t>
  </si>
  <si>
    <t xml:space="preserve">    Utilities</t>
  </si>
  <si>
    <t xml:space="preserve">Past 24 months of bank statements showing deposits </t>
  </si>
  <si>
    <t xml:space="preserve">  Total Medary Village Expense</t>
  </si>
  <si>
    <t>Past 2 years of tax returns</t>
  </si>
  <si>
    <t>Net MHP Income</t>
  </si>
  <si>
    <t>Need laundromat inspected</t>
  </si>
  <si>
    <t>Allan or agents to provide who can do this?  Ohm's?</t>
  </si>
  <si>
    <t>Laundromat Revenue/Expense</t>
  </si>
  <si>
    <t>Discuss licensing/permitting with city inspector</t>
  </si>
  <si>
    <t xml:space="preserve">Allan  </t>
  </si>
  <si>
    <t xml:space="preserve">    Laundromat Cash Revenue</t>
  </si>
  <si>
    <t>Water line repair/upgrade final bid</t>
  </si>
  <si>
    <t xml:space="preserve">    Laundromat CC Revenue</t>
  </si>
  <si>
    <t>Details of repair and maintenance from '18 &amp; '19 (with invoices)</t>
  </si>
  <si>
    <t>Total Laundromat Revenue</t>
  </si>
  <si>
    <t xml:space="preserve">  Laundromat Expense</t>
  </si>
  <si>
    <t xml:space="preserve">    Laundry Depreciation Exp</t>
  </si>
  <si>
    <t>Confirm Amperage at each electrical pole…is entire park 100amp?</t>
  </si>
  <si>
    <t xml:space="preserve">Allan or agents to provide a local electrician to inspect </t>
  </si>
  <si>
    <t xml:space="preserve">    Laundry Merchant Fees</t>
  </si>
  <si>
    <t xml:space="preserve">    Laundry Repairs and Maintenance</t>
  </si>
  <si>
    <t xml:space="preserve">    Laundry Utilities</t>
  </si>
  <si>
    <t xml:space="preserve">    Laundry Supplies</t>
  </si>
  <si>
    <t>Any drawings and maps of the park showing utilities, lot sizes and lot numbers</t>
  </si>
  <si>
    <t xml:space="preserve">Sellers  </t>
  </si>
  <si>
    <t>Any list showing #bedroom/#bath and actual size of homes</t>
  </si>
  <si>
    <t>Sellers (use rent roll list?)</t>
  </si>
  <si>
    <t xml:space="preserve">  Total Laundromat Expense</t>
  </si>
  <si>
    <t>Net Laundromat Income</t>
  </si>
  <si>
    <t>Property tax satements for 2018 and 2019</t>
  </si>
  <si>
    <t>Total Net Operating Income</t>
  </si>
  <si>
    <t>Get insurance estimate for park. Laundromat and homes</t>
  </si>
  <si>
    <t>Rudy to call Dakota Insurance.  Allan to provide name of other local insurance</t>
  </si>
  <si>
    <t>Annual</t>
  </si>
  <si>
    <t>Monthly</t>
  </si>
  <si>
    <t>Debt Service w 20% @ 5%</t>
  </si>
  <si>
    <t>n/a</t>
  </si>
  <si>
    <t>Debt Service w 20% @ 5.25%</t>
  </si>
  <si>
    <t>Debt Service w 20% @ 5.5%</t>
  </si>
  <si>
    <t>AssumingBankstar agrees to an int only loan (1 yr)</t>
  </si>
  <si>
    <t xml:space="preserve">  Reserve Funds</t>
  </si>
  <si>
    <t>Cash Flow after Debt Service (5%)</t>
  </si>
  <si>
    <t>Cash Flow after Debt Service (5.5%)</t>
  </si>
  <si>
    <t>Cash flow after Debt Service (Int Only)</t>
  </si>
  <si>
    <t>Debt Service Assumptions</t>
  </si>
  <si>
    <t>MEDARY VILLAGE TENANTS</t>
  </si>
  <si>
    <t>Fiscal Year 2020</t>
  </si>
  <si>
    <t>Fiscal Year 2021</t>
  </si>
  <si>
    <t>Fiscal Year 2022</t>
  </si>
  <si>
    <t>Fiscal Year 2023</t>
  </si>
  <si>
    <t>Fiscal Year 2024</t>
  </si>
  <si>
    <t>Unit</t>
  </si>
  <si>
    <t>Tenant</t>
  </si>
  <si>
    <t>Move In Date</t>
  </si>
  <si>
    <t>First year plan</t>
  </si>
  <si>
    <t>$ increase</t>
  </si>
  <si>
    <t>May 2020 (RV rents begin)</t>
  </si>
  <si>
    <t>Jun 2020 (Rent Increase Begins)</t>
  </si>
  <si>
    <t>Aug 2020 (3 New; 5 Vacant POH rented)</t>
  </si>
  <si>
    <t>11/1/2020 (RV Rents end)</t>
  </si>
  <si>
    <t>FY 2020 Total</t>
  </si>
  <si>
    <t>FY 2021 Total</t>
  </si>
  <si>
    <t>Rent Increase 6/1/2022</t>
  </si>
  <si>
    <t>FY 2022 Total</t>
  </si>
  <si>
    <t>Lot Rent Increase Only 6/1/2023</t>
  </si>
  <si>
    <t>FY 2023 Total</t>
  </si>
  <si>
    <t>Rent Increase 6/1/2024</t>
  </si>
  <si>
    <t>FY 2024 Total</t>
  </si>
  <si>
    <t>RV</t>
  </si>
  <si>
    <t>30RV</t>
  </si>
  <si>
    <t>John Breder</t>
  </si>
  <si>
    <t>Increase RV rent by $50</t>
  </si>
  <si>
    <t>31RV</t>
  </si>
  <si>
    <t>32RV</t>
  </si>
  <si>
    <t>Travis Ross</t>
  </si>
  <si>
    <t>POH</t>
  </si>
  <si>
    <t>33R</t>
  </si>
  <si>
    <t>Alissa Wakefield</t>
  </si>
  <si>
    <t>POH rent increase by ??</t>
  </si>
  <si>
    <t>34R</t>
  </si>
  <si>
    <t>Maria Torres</t>
  </si>
  <si>
    <t>35R</t>
  </si>
  <si>
    <t>Gordon Marx</t>
  </si>
  <si>
    <t>36R</t>
  </si>
  <si>
    <t>Hunter Tietjen</t>
  </si>
  <si>
    <t>37RV</t>
  </si>
  <si>
    <t>38RV</t>
  </si>
  <si>
    <t>Vacant</t>
  </si>
  <si>
    <t>39R</t>
  </si>
  <si>
    <t>Trailer</t>
  </si>
  <si>
    <t>prepare vacant home for rental yr 1 (Aug)</t>
  </si>
  <si>
    <t>40R</t>
  </si>
  <si>
    <t>junk</t>
  </si>
  <si>
    <t>41R</t>
  </si>
  <si>
    <t>42RV</t>
  </si>
  <si>
    <t xml:space="preserve">Lot Rent </t>
  </si>
  <si>
    <t>Matthew Flores</t>
  </si>
  <si>
    <t>Maintain $200 until June 2021</t>
  </si>
  <si>
    <t>45RV</t>
  </si>
  <si>
    <t>Joe Earls</t>
  </si>
  <si>
    <t>Lot Rent</t>
  </si>
  <si>
    <t>Statesmen, LLC</t>
  </si>
  <si>
    <t>Lot rent to $200</t>
  </si>
  <si>
    <t>47R</t>
  </si>
  <si>
    <t>Emily Glassen</t>
  </si>
  <si>
    <t>Wendi Wagner</t>
  </si>
  <si>
    <t>49R</t>
  </si>
  <si>
    <t>Zachary Gunderson</t>
  </si>
  <si>
    <t>Fan Qin</t>
  </si>
  <si>
    <t>52R</t>
  </si>
  <si>
    <t>prepare vacant home for rental year 2 (Jun)</t>
  </si>
  <si>
    <t>55R</t>
  </si>
  <si>
    <t>Shawn Koplin</t>
  </si>
  <si>
    <t>56R</t>
  </si>
  <si>
    <t>Cody McCray</t>
  </si>
  <si>
    <t>57R</t>
  </si>
  <si>
    <t>Shawn Carter</t>
  </si>
  <si>
    <t>58R</t>
  </si>
  <si>
    <t>Lot</t>
  </si>
  <si>
    <t>60R</t>
  </si>
  <si>
    <t>61R</t>
  </si>
  <si>
    <t>James Hock</t>
  </si>
  <si>
    <t>62R</t>
  </si>
  <si>
    <t>64R</t>
  </si>
  <si>
    <t>Ryan Evans</t>
  </si>
  <si>
    <t>66R</t>
  </si>
  <si>
    <t>Samuel Espinoza</t>
  </si>
  <si>
    <t>67RV</t>
  </si>
  <si>
    <t>68R</t>
  </si>
  <si>
    <t>69R</t>
  </si>
  <si>
    <t>Britney Schulte</t>
  </si>
  <si>
    <t>71R</t>
  </si>
  <si>
    <t>72R</t>
  </si>
  <si>
    <t>Brensa Reiser</t>
  </si>
  <si>
    <t>73R</t>
  </si>
  <si>
    <t>Dorothy McLean</t>
  </si>
  <si>
    <t>75R</t>
  </si>
  <si>
    <t>Erica Loyd</t>
  </si>
  <si>
    <t>76R</t>
  </si>
  <si>
    <t>ready to go</t>
  </si>
  <si>
    <t>77R</t>
  </si>
  <si>
    <t>bring new home in and convert to lot rent</t>
  </si>
  <si>
    <t>78R</t>
  </si>
  <si>
    <t>79R</t>
  </si>
  <si>
    <t>Nathanial Clark</t>
  </si>
  <si>
    <t>80RV</t>
  </si>
  <si>
    <t>81RV</t>
  </si>
  <si>
    <t>82R</t>
  </si>
  <si>
    <t>Chad McCurdy</t>
  </si>
  <si>
    <t>83R</t>
  </si>
  <si>
    <t>$4k to fix</t>
  </si>
  <si>
    <t>84R</t>
  </si>
  <si>
    <t>Samantha Fox</t>
  </si>
  <si>
    <t>85R</t>
  </si>
  <si>
    <t>Tony Martin</t>
  </si>
  <si>
    <t>87R</t>
  </si>
  <si>
    <t>Bring new home in and convert to lot rent</t>
  </si>
  <si>
    <t>Unuseable</t>
  </si>
  <si>
    <t>Add 2 storage sheds @ $75/mo</t>
  </si>
  <si>
    <t>89R</t>
  </si>
  <si>
    <t>90 CFD</t>
  </si>
  <si>
    <t>Rare Rentals</t>
  </si>
  <si>
    <t>92R</t>
  </si>
  <si>
    <t>Wanda Doop-Kilmer</t>
  </si>
  <si>
    <t>Patty Dexter</t>
  </si>
  <si>
    <t>94R</t>
  </si>
  <si>
    <t>lot</t>
  </si>
  <si>
    <t>Add 8 storage sheds @ $75/mo</t>
  </si>
  <si>
    <t>95R</t>
  </si>
  <si>
    <t>Alex Waller</t>
  </si>
  <si>
    <t>David Price</t>
  </si>
  <si>
    <t>97RV</t>
  </si>
  <si>
    <t>Roberta Feldhaus</t>
  </si>
  <si>
    <t>99R</t>
  </si>
  <si>
    <t>Devin Hudelson</t>
  </si>
  <si>
    <t>Robert Souhrada</t>
  </si>
  <si>
    <t>Justin Stillwell</t>
  </si>
  <si>
    <t>102R</t>
  </si>
  <si>
    <t>Roy Palmer</t>
  </si>
  <si>
    <t>103R</t>
  </si>
  <si>
    <t>Parker Nelson</t>
  </si>
  <si>
    <t>104R</t>
  </si>
  <si>
    <t>Robin Van Maanen</t>
  </si>
  <si>
    <t>Pat Conners</t>
  </si>
  <si>
    <t>107R</t>
  </si>
  <si>
    <t>Penny Wilson</t>
  </si>
  <si>
    <t>Michael Jaacks</t>
  </si>
  <si>
    <t>109R</t>
  </si>
  <si>
    <t>John Gibson</t>
  </si>
  <si>
    <t>110RV</t>
  </si>
  <si>
    <t xml:space="preserve">Total Monthly </t>
  </si>
  <si>
    <t>Assume 90% rent collected</t>
  </si>
  <si>
    <t>Still Needed (1/13/20)</t>
  </si>
  <si>
    <t>Have not seen this</t>
  </si>
  <si>
    <t>Sellers provided 2018, 2017 and 2016</t>
  </si>
  <si>
    <t>Saw a summary email.  Need DETAILS of these expenses</t>
  </si>
  <si>
    <t>Allan has a copy of this</t>
  </si>
  <si>
    <t>Believe Allan has a copy of this</t>
  </si>
  <si>
    <t>*Will maintain a $75k reserve fund at all times</t>
  </si>
  <si>
    <t xml:space="preserve">  Investor Dividends (10%)</t>
  </si>
  <si>
    <t xml:space="preserve">     Gas</t>
  </si>
  <si>
    <t>Cash-on-Cash Return</t>
  </si>
  <si>
    <t>Down payment:</t>
  </si>
  <si>
    <t>Net Operating Income:</t>
  </si>
  <si>
    <t>Debt Service (annual)</t>
  </si>
  <si>
    <t>Formula</t>
  </si>
  <si>
    <t>Calculation</t>
  </si>
  <si>
    <t>Check more real estate definitions</t>
  </si>
  <si>
    <t>http://zilculator.com/real-estate-analysis/</t>
  </si>
  <si>
    <t>Total Capital Raise</t>
  </si>
  <si>
    <t>Pro-rata %</t>
  </si>
  <si>
    <t>Year 1 Preferred Div (10%)</t>
  </si>
  <si>
    <t>Year 1 Pro Rata Capital Paydown</t>
  </si>
  <si>
    <t>Year 5 Preferred Div (10%)</t>
  </si>
  <si>
    <t>Year 5 Pro Rata Capital Paydown</t>
  </si>
  <si>
    <t>Year 3 Preferred Div (10%)</t>
  </si>
  <si>
    <t>Year 3 Pro Rata Capital Paydown</t>
  </si>
  <si>
    <t>Year 4 Preferred Div (10%)</t>
  </si>
  <si>
    <t>Year 4 Pro Rata Capital Paydown</t>
  </si>
  <si>
    <t>Year 2 Preferred Div (10%)</t>
  </si>
  <si>
    <t>Year 2 Pro Rata Capital Paydown</t>
  </si>
  <si>
    <t>Year 2 New Capital Account Balance</t>
  </si>
  <si>
    <t>Year 3 New Capital Account Balance</t>
  </si>
  <si>
    <t>Year 4 New Capital Account Balance</t>
  </si>
  <si>
    <t>Year 5 New Capital Account Balance</t>
  </si>
  <si>
    <t>After Tax Cash Flow (tax rate 30%)</t>
  </si>
  <si>
    <t>Total 5 year after tax cash flow</t>
  </si>
  <si>
    <t>Investor's Pro-rata Equity</t>
  </si>
  <si>
    <t>Investor's portion of gain to be split</t>
  </si>
  <si>
    <t>Total $ gain on investor's initial investment</t>
  </si>
  <si>
    <t>Total % gain (for the 5 years)</t>
  </si>
  <si>
    <t>Completed, just need documentation</t>
  </si>
  <si>
    <t>Need utility statements and any expenses from Dec 2019 thru Mar 1 prior to Mar 15</t>
  </si>
  <si>
    <t>Colleen following up</t>
  </si>
  <si>
    <t>Need change machine in laundromat replaced before closing</t>
  </si>
  <si>
    <t xml:space="preserve">In process with Dakota Insurance and Brett Steen with Hawley Insurance; both complete and both sub $10k </t>
  </si>
  <si>
    <t>Allan work with contractor who provided first bid and had done a bit of this work already</t>
  </si>
  <si>
    <t>Completed.  Colleen discussed with Mike Struck, City Development Director</t>
  </si>
  <si>
    <t>Allan completed with electrician.  Did we get this in writing?</t>
  </si>
  <si>
    <t>Original Due Diligence Questions</t>
  </si>
  <si>
    <t>Answers</t>
  </si>
  <si>
    <t>Garbage truck driving through park is ruining the roads.  Let's rethink positioning of these</t>
  </si>
  <si>
    <r>
      <rPr>
        <strike/>
        <sz val="11"/>
        <color theme="1"/>
        <rFont val="Calibri"/>
        <family val="2"/>
        <scheme val="minor"/>
      </rPr>
      <t>Currently have only seen March 18-Aug 18 (need remaining 18 months)</t>
    </r>
    <r>
      <rPr>
        <sz val="11"/>
        <color theme="1"/>
        <rFont val="Calibri"/>
        <family val="2"/>
        <scheme val="minor"/>
      </rPr>
      <t>; provided to Allan and Rudy</t>
    </r>
  </si>
  <si>
    <r>
      <rPr>
        <strike/>
        <sz val="11"/>
        <color theme="1"/>
        <rFont val="Calibri"/>
        <family val="2"/>
        <scheme val="minor"/>
      </rPr>
      <t>Currently have only seen March 18-Aug 18 (need remaining 18 months);</t>
    </r>
    <r>
      <rPr>
        <sz val="11"/>
        <color theme="1"/>
        <rFont val="Calibri"/>
        <family val="2"/>
        <scheme val="minor"/>
      </rPr>
      <t xml:space="preserve"> provided to Allan and Rudy</t>
    </r>
  </si>
  <si>
    <t xml:space="preserve">Assumes we can isolate water leak </t>
  </si>
  <si>
    <t>Jason Lopez</t>
  </si>
  <si>
    <t>Leusa Piehl</t>
  </si>
  <si>
    <t>Matt Anderson</t>
  </si>
  <si>
    <t>RV
POH
Lot Rent
Vacant</t>
  </si>
  <si>
    <t>Changes Since Nov Rent Roll?</t>
  </si>
  <si>
    <t>N</t>
  </si>
  <si>
    <t>Y</t>
  </si>
  <si>
    <t>2019 (Actual)</t>
  </si>
  <si>
    <t>Year 1 (est)</t>
  </si>
  <si>
    <t>Year 2 (est)</t>
  </si>
  <si>
    <t>Year 3 (est)</t>
  </si>
  <si>
    <t>Year 4 (est)</t>
  </si>
  <si>
    <t>Year 5 (est)</t>
  </si>
  <si>
    <t>For illustration purposes only</t>
  </si>
  <si>
    <t xml:space="preserve">  Management Fee (5% of Gross Revenue)</t>
  </si>
  <si>
    <t xml:space="preserve">  Pro Forma Medary Village Rent</t>
  </si>
  <si>
    <t xml:space="preserve">  Actual Medary Village Rent </t>
  </si>
  <si>
    <t>Internal Rate of Return</t>
  </si>
  <si>
    <t>In this project we are considering the purchase of Medary Village MHP/Laundromat which requires a $575,000 cash investment.</t>
  </si>
  <si>
    <t>Initial Investment (negative amount)</t>
  </si>
  <si>
    <t>Cash Flow, End of Year 1</t>
  </si>
  <si>
    <t>Cash Flow, End of Year 2</t>
  </si>
  <si>
    <t>Cash Flow, End of Year 3</t>
  </si>
  <si>
    <t>Cash Flow, End of Year 4</t>
  </si>
  <si>
    <t>Cash Flow, End of Year 5</t>
  </si>
  <si>
    <t>We are assuming sale proceeds of $800,000 at the end of year 5. Based on this, IRR = 20.42%</t>
  </si>
  <si>
    <t>We forecast the annual preferred dividends + after-tax, after debt service cash flows for each year:$93,234, $77,996, $85,224, $88,024 and $89,4017</t>
  </si>
  <si>
    <t>Investor's pro-rata % of Class A shares (i.e., $425,000)</t>
  </si>
  <si>
    <t>We need to understand what happened here.  Did someone move in a trailer?</t>
  </si>
  <si>
    <t>Rent it out by 6/1/20</t>
  </si>
  <si>
    <t>Ren out by 6/1/20</t>
  </si>
  <si>
    <t>POH rent increase by $25</t>
  </si>
  <si>
    <t>Debt Service Interest Only (5%)</t>
  </si>
  <si>
    <t>Item</t>
  </si>
  <si>
    <t>Who</t>
  </si>
  <si>
    <t>Due Date</t>
  </si>
  <si>
    <t>We also need to make sure the credit card readers are transferred to our name as of closing date.  Colleen is working with us on this</t>
  </si>
  <si>
    <t>Titles for all POH need to be xferred into Medary Village Investments, LLC name</t>
  </si>
  <si>
    <t>All utilities will need to be changed to Medary Village Investments LLC as of closing date</t>
  </si>
  <si>
    <t>I am working on MVI, LLC ACH account setup with Bankstar so we can link it with Rentec</t>
  </si>
  <si>
    <t>Setting up Rentec</t>
  </si>
  <si>
    <t>Note to residents about change of ownership to begin 4/1 so all April rent goes to the correct account</t>
  </si>
  <si>
    <t>We need to work on a pay structure for Karen.  I don't think she sees anything right now except an hourly rate/weekly check.  No incentives, etc.  We need to incent her to increase occupancy and reduce expenses.</t>
  </si>
  <si>
    <t>Yard signs to market the open RV spots, POH rentals, lot rentals, etc</t>
  </si>
  <si>
    <t>For rent signs to go in front of renovated and rent ready POH</t>
  </si>
  <si>
    <t>A plan for storage shed purchases to get them in place by 6/1</t>
  </si>
  <si>
    <t>A process for setting up payroll for Karen...I've never done this.  Al, we'll need your help here.</t>
  </si>
  <si>
    <t>All security deposits xferred to us at closing</t>
  </si>
  <si>
    <t>Final water line estimate...do we have this yet?  Time frame/cost for them to begin work?</t>
  </si>
  <si>
    <t>Rudy</t>
  </si>
  <si>
    <t>Karen</t>
  </si>
  <si>
    <t>Colleen/Karen</t>
  </si>
  <si>
    <t>I am working on Medary Village Investments LLC checking/money market accounts for deposits to begin 4/1</t>
  </si>
  <si>
    <t>Notes</t>
  </si>
  <si>
    <t>Need stampers to endorse checks, for envelopes, etc</t>
  </si>
  <si>
    <t>I think this will be automatic with Rentec</t>
  </si>
  <si>
    <t>Colleen/Sellers</t>
  </si>
  <si>
    <t>Yard sign/banner on Medary Ave highlighting the Yelp reviews</t>
  </si>
  <si>
    <t>Teach Karen how to use Rentec</t>
  </si>
  <si>
    <t>Al</t>
  </si>
  <si>
    <t>Rudy/Mike/Al</t>
  </si>
  <si>
    <t>Al/Karen</t>
  </si>
  <si>
    <t>Colleen/Al</t>
  </si>
  <si>
    <t>Teach Karen how to leverage CASH program</t>
  </si>
  <si>
    <t>Estimate complete; timeline on work?</t>
  </si>
  <si>
    <t>Laundromat inspection in writing</t>
  </si>
  <si>
    <t>work has been done, just need it in writing</t>
  </si>
  <si>
    <t>Debt Service w 20% @4.75%</t>
  </si>
  <si>
    <t>Debt Service Interest Only (4.75%)</t>
  </si>
  <si>
    <t>v.3.29.20</t>
  </si>
  <si>
    <t>Total 5 year Capital Paydown</t>
  </si>
  <si>
    <t>Total 5 year Preferred Dividend</t>
  </si>
  <si>
    <t>Remaining Capital to be paid back</t>
  </si>
  <si>
    <t>TOTAL to be paid off at year 5 sale</t>
  </si>
  <si>
    <t>TOTAL Amount Financed Minus Principal Payments</t>
  </si>
  <si>
    <t>Seller's Agent commission</t>
  </si>
  <si>
    <t xml:space="preserve">TOTAL Sale minus Remaining Loan, Capital and Agent Commission </t>
  </si>
  <si>
    <t>TOTAL Amount Financed</t>
  </si>
  <si>
    <t>TOTAL Principal paydown years 1-5</t>
  </si>
  <si>
    <t>Total</t>
  </si>
  <si>
    <t>TOTAL for the Investment</t>
  </si>
  <si>
    <t xml:space="preserve">Select an investment amount from the drop down: </t>
  </si>
  <si>
    <t>Select an Estimated Sale Price at yr 5 sale from the drop down</t>
  </si>
  <si>
    <t>NOI</t>
  </si>
  <si>
    <t>Sergio Cendejas</t>
  </si>
  <si>
    <t>Rent Roll as of 4/15/20</t>
  </si>
  <si>
    <t>January Rent</t>
  </si>
  <si>
    <t>Michael Van Dyke</t>
  </si>
  <si>
    <t>Stacey Lauseng</t>
  </si>
  <si>
    <t>Adrian Hensley</t>
  </si>
  <si>
    <t>Emily Janssen</t>
  </si>
  <si>
    <t>Amy Hanley</t>
  </si>
  <si>
    <t>Al to have electrician put in RV electrical</t>
  </si>
  <si>
    <t>Al to check park and verify if needed.  If needed, get electrician for 5/15</t>
  </si>
  <si>
    <t>complete</t>
  </si>
  <si>
    <t>Do we need a storm shelter?</t>
  </si>
  <si>
    <t>Rudy to follow up</t>
  </si>
  <si>
    <t>Follow up with Chad Weier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</si>
</sst>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_);_(&quot;$&quot;* \(#,##0\);_(&quot;$&quot;* &quot;-&quot;?_);_(@_)"/>
    <numFmt numFmtId="166" formatCode="[$$-409]#,##0_);\([$$-409]#,##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Wingdings"/>
      <charset val="2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3"/>
      <color rgb="FF1F497D"/>
      <name val="Calibri"/>
      <family val="2"/>
    </font>
    <font>
      <sz val="11"/>
      <name val="Arial"/>
      <family val="2"/>
    </font>
    <font>
      <b/>
      <sz val="11"/>
      <color rgb="FF1F497D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sz val="10"/>
      <color rgb="FF222222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Arial Black"/>
      <family val="2"/>
    </font>
    <font>
      <sz val="12"/>
      <color theme="0"/>
      <name val="Arial Black"/>
      <family val="2"/>
    </font>
    <font>
      <b/>
      <sz val="12"/>
      <color theme="0"/>
      <name val="Arial Black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CD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A6BFDD"/>
      </bottom>
      <diagonal/>
    </border>
    <border>
      <left style="thin">
        <color rgb="FFB3E2F5"/>
      </left>
      <right style="thin">
        <color rgb="FFB3E2F5"/>
      </right>
      <top style="thin">
        <color rgb="FFB3E2F5"/>
      </top>
      <bottom/>
      <diagonal/>
    </border>
    <border>
      <left style="thin">
        <color rgb="FFB3E2F5"/>
      </left>
      <right style="thin">
        <color rgb="FFB3E2F5"/>
      </right>
      <top/>
      <bottom/>
      <diagonal/>
    </border>
    <border>
      <left style="thin">
        <color rgb="FFB3E2F5"/>
      </left>
      <right/>
      <top style="thin">
        <color rgb="FFB3E2F5"/>
      </top>
      <bottom style="thin">
        <color rgb="FFB3E2F5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21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0" fillId="0" borderId="4" xfId="1" applyNumberFormat="1" applyFont="1" applyBorder="1"/>
    <xf numFmtId="0" fontId="0" fillId="0" borderId="4" xfId="0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8" xfId="1" applyNumberFormat="1" applyFont="1" applyBorder="1"/>
    <xf numFmtId="0" fontId="0" fillId="0" borderId="8" xfId="0" applyBorder="1"/>
    <xf numFmtId="164" fontId="0" fillId="0" borderId="0" xfId="1" applyNumberFormat="1" applyFont="1" applyBorder="1"/>
    <xf numFmtId="164" fontId="0" fillId="0" borderId="0" xfId="0" applyNumberFormat="1" applyBorder="1"/>
    <xf numFmtId="164" fontId="0" fillId="0" borderId="11" xfId="0" applyNumberFormat="1" applyBorder="1"/>
    <xf numFmtId="0" fontId="0" fillId="2" borderId="1" xfId="0" applyFill="1" applyBorder="1"/>
    <xf numFmtId="164" fontId="2" fillId="0" borderId="10" xfId="1" applyNumberFormat="1" applyFont="1" applyBorder="1" applyAlignment="1">
      <alignment horizontal="center"/>
    </xf>
    <xf numFmtId="0" fontId="0" fillId="2" borderId="3" xfId="0" applyFill="1" applyBorder="1"/>
    <xf numFmtId="0" fontId="0" fillId="2" borderId="5" xfId="0" applyFill="1" applyBorder="1"/>
    <xf numFmtId="164" fontId="0" fillId="2" borderId="8" xfId="1" applyNumberFormat="1" applyFont="1" applyFill="1" applyBorder="1"/>
    <xf numFmtId="164" fontId="0" fillId="3" borderId="0" xfId="1" applyNumberFormat="1" applyFont="1" applyFill="1" applyBorder="1"/>
    <xf numFmtId="164" fontId="0" fillId="3" borderId="8" xfId="1" applyNumberFormat="1" applyFont="1" applyFill="1" applyBorder="1"/>
    <xf numFmtId="164" fontId="0" fillId="0" borderId="8" xfId="0" applyNumberFormat="1" applyBorder="1"/>
    <xf numFmtId="164" fontId="0" fillId="0" borderId="9" xfId="0" applyNumberFormat="1" applyBorder="1"/>
    <xf numFmtId="164" fontId="2" fillId="0" borderId="7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3" fillId="3" borderId="8" xfId="0" applyFont="1" applyFill="1" applyBorder="1"/>
    <xf numFmtId="0" fontId="0" fillId="0" borderId="0" xfId="0" applyFill="1"/>
    <xf numFmtId="0" fontId="0" fillId="0" borderId="0" xfId="0" applyAlignment="1"/>
    <xf numFmtId="0" fontId="3" fillId="0" borderId="8" xfId="0" applyFont="1" applyFill="1" applyBorder="1"/>
    <xf numFmtId="0" fontId="0" fillId="0" borderId="8" xfId="0" applyFill="1" applyBorder="1"/>
    <xf numFmtId="164" fontId="0" fillId="0" borderId="8" xfId="1" applyNumberFormat="1" applyFont="1" applyFill="1" applyBorder="1"/>
    <xf numFmtId="0" fontId="2" fillId="0" borderId="8" xfId="0" applyFont="1" applyFill="1" applyBorder="1"/>
    <xf numFmtId="0" fontId="0" fillId="0" borderId="7" xfId="0" applyFill="1" applyBorder="1"/>
    <xf numFmtId="0" fontId="0" fillId="0" borderId="9" xfId="0" applyFill="1" applyBorder="1"/>
    <xf numFmtId="164" fontId="2" fillId="0" borderId="0" xfId="1" applyNumberFormat="1" applyFont="1"/>
    <xf numFmtId="0" fontId="0" fillId="0" borderId="0" xfId="0" applyFont="1" applyAlignment="1"/>
    <xf numFmtId="0" fontId="2" fillId="0" borderId="0" xfId="0" applyFont="1" applyAlignment="1"/>
    <xf numFmtId="164" fontId="3" fillId="0" borderId="0" xfId="1" applyNumberFormat="1" applyFont="1" applyBorder="1"/>
    <xf numFmtId="164" fontId="3" fillId="0" borderId="8" xfId="1" applyNumberFormat="1" applyFont="1" applyBorder="1"/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 wrapText="1"/>
    </xf>
    <xf numFmtId="1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4" fontId="0" fillId="0" borderId="12" xfId="0" applyNumberFormat="1" applyBorder="1" applyAlignment="1">
      <alignment wrapText="1"/>
    </xf>
    <xf numFmtId="164" fontId="3" fillId="0" borderId="9" xfId="1" applyNumberFormat="1" applyFont="1" applyBorder="1"/>
    <xf numFmtId="164" fontId="0" fillId="0" borderId="7" xfId="1" applyNumberFormat="1" applyFont="1" applyBorder="1"/>
    <xf numFmtId="164" fontId="3" fillId="0" borderId="11" xfId="1" applyNumberFormat="1" applyFont="1" applyBorder="1"/>
    <xf numFmtId="0" fontId="2" fillId="2" borderId="3" xfId="0" applyFont="1" applyFill="1" applyBorder="1"/>
    <xf numFmtId="164" fontId="4" fillId="2" borderId="7" xfId="0" applyNumberFormat="1" applyFont="1" applyFill="1" applyBorder="1"/>
    <xf numFmtId="164" fontId="4" fillId="2" borderId="8" xfId="0" applyNumberFormat="1" applyFont="1" applyFill="1" applyBorder="1"/>
    <xf numFmtId="164" fontId="3" fillId="2" borderId="8" xfId="0" applyNumberFormat="1" applyFont="1" applyFill="1" applyBorder="1"/>
    <xf numFmtId="164" fontId="3" fillId="0" borderId="0" xfId="1" applyNumberFormat="1" applyFont="1"/>
    <xf numFmtId="0" fontId="8" fillId="0" borderId="0" xfId="0" applyFont="1" applyAlignment="1">
      <alignment horizontal="left" vertical="center" indent="4"/>
    </xf>
    <xf numFmtId="0" fontId="0" fillId="0" borderId="0" xfId="0" applyFont="1" applyAlignment="1">
      <alignment horizontal="left" vertical="center"/>
    </xf>
    <xf numFmtId="0" fontId="3" fillId="0" borderId="0" xfId="0" applyFont="1"/>
    <xf numFmtId="164" fontId="0" fillId="2" borderId="8" xfId="0" applyNumberFormat="1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164" fontId="4" fillId="3" borderId="8" xfId="0" applyNumberFormat="1" applyFont="1" applyFill="1" applyBorder="1"/>
    <xf numFmtId="0" fontId="0" fillId="2" borderId="8" xfId="0" applyFill="1" applyBorder="1"/>
    <xf numFmtId="164" fontId="3" fillId="2" borderId="8" xfId="1" applyNumberFormat="1" applyFont="1" applyFill="1" applyBorder="1"/>
    <xf numFmtId="164" fontId="4" fillId="2" borderId="8" xfId="1" applyNumberFormat="1" applyFont="1" applyFill="1" applyBorder="1"/>
    <xf numFmtId="164" fontId="2" fillId="2" borderId="8" xfId="1" applyNumberFormat="1" applyFont="1" applyFill="1" applyBorder="1"/>
    <xf numFmtId="164" fontId="3" fillId="3" borderId="8" xfId="1" applyNumberFormat="1" applyFont="1" applyFill="1" applyBorder="1"/>
    <xf numFmtId="164" fontId="0" fillId="2" borderId="7" xfId="1" applyNumberFormat="1" applyFont="1" applyFill="1" applyBorder="1"/>
    <xf numFmtId="164" fontId="3" fillId="2" borderId="9" xfId="1" applyNumberFormat="1" applyFont="1" applyFill="1" applyBorder="1"/>
    <xf numFmtId="164" fontId="3" fillId="2" borderId="4" xfId="1" applyNumberFormat="1" applyFont="1" applyFill="1" applyBorder="1"/>
    <xf numFmtId="164" fontId="0" fillId="2" borderId="4" xfId="1" applyNumberFormat="1" applyFont="1" applyFill="1" applyBorder="1"/>
    <xf numFmtId="164" fontId="2" fillId="2" borderId="4" xfId="1" applyNumberFormat="1" applyFont="1" applyFill="1" applyBorder="1"/>
    <xf numFmtId="164" fontId="3" fillId="2" borderId="6" xfId="1" applyNumberFormat="1" applyFont="1" applyFill="1" applyBorder="1"/>
    <xf numFmtId="0" fontId="3" fillId="2" borderId="3" xfId="0" applyFont="1" applyFill="1" applyBorder="1"/>
    <xf numFmtId="0" fontId="3" fillId="2" borderId="5" xfId="0" applyFont="1" applyFill="1" applyBorder="1"/>
    <xf numFmtId="164" fontId="3" fillId="2" borderId="9" xfId="0" applyNumberFormat="1" applyFont="1" applyFill="1" applyBorder="1"/>
    <xf numFmtId="164" fontId="0" fillId="0" borderId="0" xfId="1" applyNumberFormat="1" applyFont="1" applyAlignment="1">
      <alignment horizontal="left"/>
    </xf>
    <xf numFmtId="164" fontId="3" fillId="2" borderId="0" xfId="1" applyNumberFormat="1" applyFont="1" applyFill="1" applyBorder="1"/>
    <xf numFmtId="164" fontId="3" fillId="2" borderId="7" xfId="1" applyNumberFormat="1" applyFont="1" applyFill="1" applyBorder="1"/>
    <xf numFmtId="0" fontId="2" fillId="2" borderId="8" xfId="0" applyFont="1" applyFill="1" applyBorder="1"/>
    <xf numFmtId="0" fontId="4" fillId="0" borderId="8" xfId="0" applyFont="1" applyFill="1" applyBorder="1"/>
    <xf numFmtId="0" fontId="3" fillId="0" borderId="7" xfId="0" applyFont="1" applyBorder="1" applyAlignment="1">
      <alignment horizontal="center" wrapText="1"/>
    </xf>
    <xf numFmtId="0" fontId="0" fillId="0" borderId="9" xfId="0" applyBorder="1"/>
    <xf numFmtId="164" fontId="0" fillId="0" borderId="17" xfId="1" applyNumberFormat="1" applyFont="1" applyBorder="1" applyAlignment="1">
      <alignment horizontal="center" wrapText="1"/>
    </xf>
    <xf numFmtId="164" fontId="0" fillId="0" borderId="8" xfId="1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3" xfId="0" applyFont="1" applyFill="1" applyBorder="1"/>
    <xf numFmtId="164" fontId="3" fillId="3" borderId="4" xfId="1" applyNumberFormat="1" applyFont="1" applyFill="1" applyBorder="1"/>
    <xf numFmtId="0" fontId="0" fillId="0" borderId="1" xfId="0" applyBorder="1"/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3" xfId="0" applyBorder="1"/>
    <xf numFmtId="0" fontId="0" fillId="0" borderId="5" xfId="0" applyBorder="1"/>
    <xf numFmtId="0" fontId="2" fillId="2" borderId="7" xfId="0" applyFont="1" applyFill="1" applyBorder="1"/>
    <xf numFmtId="164" fontId="0" fillId="0" borderId="2" xfId="1" applyNumberFormat="1" applyFont="1" applyBorder="1"/>
    <xf numFmtId="0" fontId="3" fillId="0" borderId="9" xfId="0" applyFont="1" applyFill="1" applyBorder="1"/>
    <xf numFmtId="164" fontId="0" fillId="0" borderId="1" xfId="0" applyNumberFormat="1" applyBorder="1" applyAlignment="1">
      <alignment wrapText="1"/>
    </xf>
    <xf numFmtId="17" fontId="2" fillId="4" borderId="13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wrapText="1"/>
    </xf>
    <xf numFmtId="0" fontId="2" fillId="4" borderId="14" xfId="0" applyFont="1" applyFill="1" applyBorder="1" applyAlignment="1">
      <alignment horizontal="center" vertical="center" wrapText="1"/>
    </xf>
    <xf numFmtId="17" fontId="10" fillId="5" borderId="1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wrapText="1"/>
    </xf>
    <xf numFmtId="0" fontId="0" fillId="0" borderId="22" xfId="0" applyBorder="1" applyAlignment="1">
      <alignment wrapText="1"/>
    </xf>
    <xf numFmtId="14" fontId="0" fillId="0" borderId="22" xfId="0" applyNumberFormat="1" applyBorder="1" applyAlignment="1">
      <alignment horizontal="center" wrapText="1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wrapText="1"/>
    </xf>
    <xf numFmtId="14" fontId="0" fillId="0" borderId="20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23" xfId="1" applyNumberFormat="1" applyFont="1" applyBorder="1" applyAlignment="1">
      <alignment horizontal="center" wrapText="1"/>
    </xf>
    <xf numFmtId="164" fontId="0" fillId="0" borderId="24" xfId="1" applyNumberFormat="1" applyFont="1" applyBorder="1" applyAlignment="1">
      <alignment horizontal="center" wrapText="1"/>
    </xf>
    <xf numFmtId="164" fontId="0" fillId="6" borderId="21" xfId="1" applyNumberFormat="1" applyFont="1" applyFill="1" applyBorder="1" applyAlignment="1">
      <alignment horizontal="center" wrapText="1"/>
    </xf>
    <xf numFmtId="164" fontId="0" fillId="6" borderId="22" xfId="1" applyNumberFormat="1" applyFont="1" applyFill="1" applyBorder="1" applyAlignment="1">
      <alignment horizontal="center" wrapText="1"/>
    </xf>
    <xf numFmtId="164" fontId="0" fillId="6" borderId="23" xfId="1" applyNumberFormat="1" applyFont="1" applyFill="1" applyBorder="1" applyAlignment="1">
      <alignment horizontal="center" wrapText="1"/>
    </xf>
    <xf numFmtId="164" fontId="2" fillId="6" borderId="7" xfId="0" applyNumberFormat="1" applyFont="1" applyFill="1" applyBorder="1"/>
    <xf numFmtId="164" fontId="0" fillId="6" borderId="18" xfId="1" applyNumberFormat="1" applyFont="1" applyFill="1" applyBorder="1" applyAlignment="1">
      <alignment horizontal="center" wrapText="1"/>
    </xf>
    <xf numFmtId="164" fontId="0" fillId="6" borderId="12" xfId="1" applyNumberFormat="1" applyFont="1" applyFill="1" applyBorder="1" applyAlignment="1">
      <alignment horizontal="center" wrapText="1"/>
    </xf>
    <xf numFmtId="164" fontId="0" fillId="6" borderId="17" xfId="1" applyNumberFormat="1" applyFont="1" applyFill="1" applyBorder="1" applyAlignment="1">
      <alignment horizontal="center" wrapText="1"/>
    </xf>
    <xf numFmtId="164" fontId="2" fillId="6" borderId="8" xfId="0" applyNumberFormat="1" applyFont="1" applyFill="1" applyBorder="1"/>
    <xf numFmtId="164" fontId="0" fillId="7" borderId="19" xfId="1" applyNumberFormat="1" applyFont="1" applyFill="1" applyBorder="1" applyAlignment="1">
      <alignment horizontal="center" wrapText="1"/>
    </xf>
    <xf numFmtId="164" fontId="0" fillId="7" borderId="4" xfId="1" applyNumberFormat="1" applyFont="1" applyFill="1" applyBorder="1" applyAlignment="1">
      <alignment horizontal="center" wrapText="1"/>
    </xf>
    <xf numFmtId="164" fontId="2" fillId="7" borderId="0" xfId="0" applyNumberFormat="1" applyFont="1" applyFill="1"/>
    <xf numFmtId="164" fontId="2" fillId="6" borderId="6" xfId="0" applyNumberFormat="1" applyFont="1" applyFill="1" applyBorder="1"/>
    <xf numFmtId="164" fontId="2" fillId="7" borderId="2" xfId="0" applyNumberFormat="1" applyFont="1" applyFill="1" applyBorder="1"/>
    <xf numFmtId="165" fontId="0" fillId="0" borderId="11" xfId="0" applyNumberFormat="1" applyBorder="1"/>
    <xf numFmtId="165" fontId="2" fillId="7" borderId="6" xfId="0" applyNumberFormat="1" applyFont="1" applyFill="1" applyBorder="1"/>
    <xf numFmtId="164" fontId="2" fillId="6" borderId="2" xfId="0" applyNumberFormat="1" applyFont="1" applyFill="1" applyBorder="1"/>
    <xf numFmtId="0" fontId="3" fillId="8" borderId="13" xfId="0" applyFont="1" applyFill="1" applyBorder="1" applyAlignment="1">
      <alignment horizontal="center" wrapText="1"/>
    </xf>
    <xf numFmtId="0" fontId="0" fillId="8" borderId="13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wrapText="1"/>
    </xf>
    <xf numFmtId="14" fontId="2" fillId="4" borderId="13" xfId="0" applyNumberFormat="1" applyFont="1" applyFill="1" applyBorder="1" applyAlignment="1">
      <alignment horizontal="center" vertical="center" wrapText="1"/>
    </xf>
    <xf numFmtId="14" fontId="0" fillId="6" borderId="12" xfId="1" applyNumberFormat="1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8" borderId="5" xfId="0" applyFill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0" fontId="10" fillId="5" borderId="14" xfId="0" applyFont="1" applyFill="1" applyBorder="1" applyAlignment="1">
      <alignment horizontal="center" vertical="center"/>
    </xf>
    <xf numFmtId="164" fontId="0" fillId="9" borderId="8" xfId="1" applyNumberFormat="1" applyFont="1" applyFill="1" applyBorder="1" applyAlignment="1">
      <alignment horizontal="center" wrapText="1"/>
    </xf>
    <xf numFmtId="0" fontId="0" fillId="9" borderId="0" xfId="0" applyFill="1"/>
    <xf numFmtId="17" fontId="2" fillId="9" borderId="13" xfId="0" applyNumberFormat="1" applyFont="1" applyFill="1" applyBorder="1" applyAlignment="1">
      <alignment horizontal="center"/>
    </xf>
    <xf numFmtId="17" fontId="2" fillId="9" borderId="13" xfId="0" applyNumberFormat="1" applyFont="1" applyFill="1" applyBorder="1" applyAlignment="1">
      <alignment horizontal="center" wrapText="1"/>
    </xf>
    <xf numFmtId="0" fontId="2" fillId="9" borderId="13" xfId="0" applyFont="1" applyFill="1" applyBorder="1" applyAlignment="1">
      <alignment horizontal="center" wrapText="1"/>
    </xf>
    <xf numFmtId="17" fontId="2" fillId="9" borderId="13" xfId="0" applyNumberFormat="1" applyFont="1" applyFill="1" applyBorder="1"/>
    <xf numFmtId="164" fontId="0" fillId="9" borderId="0" xfId="0" applyNumberFormat="1" applyFill="1"/>
    <xf numFmtId="165" fontId="0" fillId="0" borderId="5" xfId="0" applyNumberFormat="1" applyBorder="1"/>
    <xf numFmtId="17" fontId="2" fillId="10" borderId="13" xfId="0" applyNumberFormat="1" applyFont="1" applyFill="1" applyBorder="1"/>
    <xf numFmtId="17" fontId="2" fillId="10" borderId="13" xfId="0" applyNumberFormat="1" applyFont="1" applyFill="1" applyBorder="1" applyAlignment="1">
      <alignment horizontal="center"/>
    </xf>
    <xf numFmtId="17" fontId="2" fillId="10" borderId="13" xfId="0" applyNumberFormat="1" applyFont="1" applyFill="1" applyBorder="1" applyAlignment="1">
      <alignment horizontal="center" wrapText="1"/>
    </xf>
    <xf numFmtId="0" fontId="2" fillId="10" borderId="13" xfId="0" applyFont="1" applyFill="1" applyBorder="1" applyAlignment="1">
      <alignment horizontal="center" wrapText="1"/>
    </xf>
    <xf numFmtId="164" fontId="0" fillId="10" borderId="8" xfId="1" applyNumberFormat="1" applyFont="1" applyFill="1" applyBorder="1" applyAlignment="1">
      <alignment horizontal="center" wrapText="1"/>
    </xf>
    <xf numFmtId="0" fontId="0" fillId="10" borderId="0" xfId="0" applyFill="1"/>
    <xf numFmtId="164" fontId="0" fillId="10" borderId="0" xfId="0" applyNumberFormat="1" applyFill="1"/>
    <xf numFmtId="17" fontId="2" fillId="11" borderId="13" xfId="0" applyNumberFormat="1" applyFont="1" applyFill="1" applyBorder="1"/>
    <xf numFmtId="17" fontId="2" fillId="11" borderId="13" xfId="0" applyNumberFormat="1" applyFont="1" applyFill="1" applyBorder="1" applyAlignment="1">
      <alignment horizontal="center"/>
    </xf>
    <xf numFmtId="17" fontId="2" fillId="11" borderId="13" xfId="0" applyNumberFormat="1" applyFont="1" applyFill="1" applyBorder="1" applyAlignment="1">
      <alignment horizontal="center" wrapText="1"/>
    </xf>
    <xf numFmtId="0" fontId="2" fillId="11" borderId="13" xfId="0" applyFont="1" applyFill="1" applyBorder="1" applyAlignment="1">
      <alignment horizontal="center" wrapText="1"/>
    </xf>
    <xf numFmtId="164" fontId="0" fillId="0" borderId="3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11" borderId="1" xfId="1" applyNumberFormat="1" applyFont="1" applyFill="1" applyBorder="1" applyAlignment="1">
      <alignment horizontal="center" wrapText="1"/>
    </xf>
    <xf numFmtId="164" fontId="0" fillId="11" borderId="2" xfId="0" applyNumberFormat="1" applyFill="1" applyBorder="1"/>
    <xf numFmtId="164" fontId="0" fillId="11" borderId="3" xfId="1" applyNumberFormat="1" applyFont="1" applyFill="1" applyBorder="1" applyAlignment="1">
      <alignment horizontal="center" wrapText="1"/>
    </xf>
    <xf numFmtId="164" fontId="0" fillId="11" borderId="4" xfId="0" applyNumberFormat="1" applyFill="1" applyBorder="1"/>
    <xf numFmtId="164" fontId="0" fillId="11" borderId="5" xfId="1" applyNumberFormat="1" applyFont="1" applyFill="1" applyBorder="1" applyAlignment="1">
      <alignment horizontal="center" wrapText="1"/>
    </xf>
    <xf numFmtId="164" fontId="0" fillId="11" borderId="6" xfId="0" applyNumberFormat="1" applyFill="1" applyBorder="1"/>
    <xf numFmtId="164" fontId="0" fillId="11" borderId="10" xfId="1" applyNumberFormat="1" applyFont="1" applyFill="1" applyBorder="1" applyAlignment="1">
      <alignment horizontal="center"/>
    </xf>
    <xf numFmtId="164" fontId="0" fillId="11" borderId="0" xfId="1" applyNumberFormat="1" applyFont="1" applyFill="1" applyBorder="1" applyAlignment="1">
      <alignment horizontal="center"/>
    </xf>
    <xf numFmtId="164" fontId="0" fillId="11" borderId="3" xfId="1" applyNumberFormat="1" applyFont="1" applyFill="1" applyBorder="1" applyAlignment="1">
      <alignment horizontal="center"/>
    </xf>
    <xf numFmtId="164" fontId="0" fillId="11" borderId="11" xfId="1" applyNumberFormat="1" applyFont="1" applyFill="1" applyBorder="1" applyAlignment="1">
      <alignment horizontal="center"/>
    </xf>
    <xf numFmtId="164" fontId="2" fillId="11" borderId="4" xfId="0" applyNumberFormat="1" applyFont="1" applyFill="1" applyBorder="1"/>
    <xf numFmtId="164" fontId="2" fillId="11" borderId="6" xfId="0" applyNumberFormat="1" applyFont="1" applyFill="1" applyBorder="1"/>
    <xf numFmtId="164" fontId="2" fillId="10" borderId="2" xfId="0" applyNumberFormat="1" applyFont="1" applyFill="1" applyBorder="1"/>
    <xf numFmtId="164" fontId="2" fillId="10" borderId="6" xfId="0" applyNumberFormat="1" applyFont="1" applyFill="1" applyBorder="1"/>
    <xf numFmtId="164" fontId="2" fillId="9" borderId="2" xfId="0" applyNumberFormat="1" applyFont="1" applyFill="1" applyBorder="1"/>
    <xf numFmtId="164" fontId="2" fillId="9" borderId="6" xfId="0" applyNumberFormat="1" applyFont="1" applyFill="1" applyBorder="1"/>
    <xf numFmtId="164" fontId="0" fillId="0" borderId="8" xfId="1" applyNumberFormat="1" applyFont="1" applyBorder="1" applyAlignment="1">
      <alignment wrapText="1"/>
    </xf>
    <xf numFmtId="164" fontId="3" fillId="2" borderId="13" xfId="1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0" fillId="0" borderId="13" xfId="1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12" borderId="13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2" borderId="13" xfId="0" applyFill="1" applyBorder="1" applyAlignment="1">
      <alignment wrapText="1"/>
    </xf>
    <xf numFmtId="164" fontId="0" fillId="0" borderId="7" xfId="1" applyNumberFormat="1" applyFont="1" applyBorder="1" applyAlignment="1">
      <alignment wrapText="1"/>
    </xf>
    <xf numFmtId="0" fontId="0" fillId="2" borderId="7" xfId="0" applyFill="1" applyBorder="1" applyAlignment="1">
      <alignment wrapText="1"/>
    </xf>
    <xf numFmtId="164" fontId="0" fillId="0" borderId="13" xfId="1" applyNumberFormat="1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10" fillId="0" borderId="0" xfId="0" applyFont="1"/>
    <xf numFmtId="164" fontId="0" fillId="2" borderId="8" xfId="1" applyNumberFormat="1" applyFont="1" applyFill="1" applyBorder="1" applyAlignment="1">
      <alignment horizontal="center"/>
    </xf>
    <xf numFmtId="164" fontId="0" fillId="2" borderId="9" xfId="1" applyNumberFormat="1" applyFont="1" applyFill="1" applyBorder="1" applyAlignment="1">
      <alignment horizontal="center"/>
    </xf>
    <xf numFmtId="0" fontId="2" fillId="2" borderId="14" xfId="0" applyFont="1" applyFill="1" applyBorder="1"/>
    <xf numFmtId="0" fontId="0" fillId="0" borderId="16" xfId="0" applyBorder="1"/>
    <xf numFmtId="0" fontId="0" fillId="0" borderId="13" xfId="0" applyBorder="1"/>
    <xf numFmtId="164" fontId="0" fillId="0" borderId="13" xfId="1" applyNumberFormat="1" applyFont="1" applyFill="1" applyBorder="1"/>
    <xf numFmtId="164" fontId="0" fillId="0" borderId="15" xfId="1" applyNumberFormat="1" applyFont="1" applyBorder="1"/>
    <xf numFmtId="0" fontId="0" fillId="0" borderId="13" xfId="0" applyFill="1" applyBorder="1"/>
    <xf numFmtId="164" fontId="0" fillId="2" borderId="8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right"/>
    </xf>
    <xf numFmtId="0" fontId="0" fillId="2" borderId="7" xfId="0" applyFill="1" applyBorder="1"/>
    <xf numFmtId="0" fontId="0" fillId="2" borderId="9" xfId="0" applyFill="1" applyBorder="1"/>
    <xf numFmtId="5" fontId="0" fillId="0" borderId="9" xfId="1" applyNumberFormat="1" applyFont="1" applyBorder="1" applyAlignment="1">
      <alignment horizontal="right"/>
    </xf>
    <xf numFmtId="0" fontId="0" fillId="0" borderId="11" xfId="0" applyBorder="1" applyAlignment="1">
      <alignment wrapText="1"/>
    </xf>
    <xf numFmtId="0" fontId="13" fillId="0" borderId="0" xfId="4" applyBorder="1"/>
    <xf numFmtId="9" fontId="2" fillId="0" borderId="27" xfId="2" applyFont="1" applyBorder="1"/>
    <xf numFmtId="0" fontId="13" fillId="0" borderId="0" xfId="4"/>
    <xf numFmtId="0" fontId="14" fillId="0" borderId="0" xfId="5"/>
    <xf numFmtId="164" fontId="0" fillId="0" borderId="0" xfId="0" applyNumberFormat="1"/>
    <xf numFmtId="164" fontId="3" fillId="2" borderId="13" xfId="1" applyNumberFormat="1" applyFont="1" applyFill="1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 applyAlignment="1">
      <alignment horizontal="right"/>
    </xf>
    <xf numFmtId="10" fontId="0" fillId="0" borderId="4" xfId="2" applyNumberFormat="1" applyFont="1" applyBorder="1"/>
    <xf numFmtId="0" fontId="0" fillId="0" borderId="5" xfId="0" applyBorder="1" applyAlignment="1">
      <alignment horizontal="right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wrapText="1"/>
    </xf>
    <xf numFmtId="0" fontId="0" fillId="2" borderId="0" xfId="0" applyFill="1"/>
    <xf numFmtId="0" fontId="2" fillId="0" borderId="28" xfId="0" applyFont="1" applyBorder="1"/>
    <xf numFmtId="164" fontId="0" fillId="0" borderId="12" xfId="1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164" fontId="1" fillId="0" borderId="12" xfId="1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164" fontId="0" fillId="0" borderId="29" xfId="1" applyNumberFormat="1" applyFont="1" applyBorder="1" applyAlignment="1">
      <alignment wrapText="1"/>
    </xf>
    <xf numFmtId="0" fontId="0" fillId="0" borderId="29" xfId="0" applyBorder="1" applyAlignment="1">
      <alignment wrapText="1"/>
    </xf>
    <xf numFmtId="164" fontId="0" fillId="0" borderId="10" xfId="1" applyNumberFormat="1" applyFont="1" applyBorder="1" applyAlignment="1">
      <alignment horizontal="center" wrapText="1"/>
    </xf>
    <xf numFmtId="164" fontId="0" fillId="0" borderId="0" xfId="1" applyNumberFormat="1" applyFont="1" applyBorder="1" applyAlignment="1">
      <alignment horizontal="center" wrapText="1"/>
    </xf>
    <xf numFmtId="164" fontId="0" fillId="0" borderId="11" xfId="1" applyNumberFormat="1" applyFont="1" applyBorder="1" applyAlignment="1">
      <alignment horizontal="center" wrapText="1"/>
    </xf>
    <xf numFmtId="164" fontId="0" fillId="2" borderId="0" xfId="1" applyNumberFormat="1" applyFont="1" applyFill="1" applyBorder="1" applyAlignment="1">
      <alignment horizontal="center" wrapText="1"/>
    </xf>
    <xf numFmtId="0" fontId="9" fillId="12" borderId="15" xfId="0" applyFont="1" applyFill="1" applyBorder="1" applyAlignment="1"/>
    <xf numFmtId="0" fontId="2" fillId="12" borderId="1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164" fontId="2" fillId="0" borderId="0" xfId="1" applyNumberFormat="1" applyFont="1" applyBorder="1"/>
    <xf numFmtId="0" fontId="0" fillId="0" borderId="0" xfId="0" applyFill="1" applyBorder="1"/>
    <xf numFmtId="0" fontId="2" fillId="0" borderId="0" xfId="0" applyFont="1" applyFill="1" applyBorder="1"/>
    <xf numFmtId="0" fontId="3" fillId="2" borderId="9" xfId="0" applyFont="1" applyFill="1" applyBorder="1"/>
    <xf numFmtId="164" fontId="2" fillId="0" borderId="8" xfId="1" applyNumberFormat="1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31" xfId="0" applyFont="1" applyBorder="1"/>
    <xf numFmtId="44" fontId="21" fillId="0" borderId="31" xfId="0" applyNumberFormat="1" applyFont="1" applyBorder="1"/>
    <xf numFmtId="0" fontId="20" fillId="0" borderId="32" xfId="0" applyFont="1" applyBorder="1"/>
    <xf numFmtId="44" fontId="22" fillId="0" borderId="32" xfId="0" applyNumberFormat="1" applyFont="1" applyBorder="1"/>
    <xf numFmtId="0" fontId="23" fillId="0" borderId="33" xfId="0" applyFont="1" applyBorder="1"/>
    <xf numFmtId="10" fontId="20" fillId="0" borderId="26" xfId="0" applyNumberFormat="1" applyFont="1" applyBorder="1"/>
    <xf numFmtId="0" fontId="24" fillId="0" borderId="0" xfId="0" applyFont="1"/>
    <xf numFmtId="164" fontId="0" fillId="4" borderId="4" xfId="0" applyNumberFormat="1" applyFill="1" applyBorder="1"/>
    <xf numFmtId="0" fontId="0" fillId="0" borderId="1" xfId="0" applyBorder="1" applyAlignment="1">
      <alignment horizontal="right"/>
    </xf>
    <xf numFmtId="164" fontId="2" fillId="4" borderId="2" xfId="0" applyNumberFormat="1" applyFont="1" applyFill="1" applyBorder="1"/>
    <xf numFmtId="164" fontId="0" fillId="0" borderId="2" xfId="0" applyNumberFormat="1" applyBorder="1"/>
    <xf numFmtId="164" fontId="0" fillId="4" borderId="6" xfId="1" applyNumberFormat="1" applyFont="1" applyFill="1" applyBorder="1"/>
    <xf numFmtId="0" fontId="25" fillId="0" borderId="1" xfId="0" applyFont="1" applyBorder="1" applyAlignment="1">
      <alignment vertical="top" wrapText="1"/>
    </xf>
    <xf numFmtId="0" fontId="0" fillId="0" borderId="10" xfId="0" applyBorder="1"/>
    <xf numFmtId="0" fontId="25" fillId="0" borderId="3" xfId="0" applyFont="1" applyBorder="1" applyAlignment="1">
      <alignment vertical="top" wrapText="1"/>
    </xf>
    <xf numFmtId="0" fontId="0" fillId="0" borderId="0" xfId="0" applyBorder="1"/>
    <xf numFmtId="0" fontId="25" fillId="0" borderId="3" xfId="0" applyFont="1" applyBorder="1" applyAlignment="1">
      <alignment horizontal="left" vertical="top" wrapText="1"/>
    </xf>
    <xf numFmtId="0" fontId="25" fillId="0" borderId="5" xfId="0" applyFont="1" applyBorder="1" applyAlignment="1">
      <alignment vertical="top" wrapText="1"/>
    </xf>
    <xf numFmtId="0" fontId="0" fillId="0" borderId="11" xfId="0" applyBorder="1"/>
    <xf numFmtId="0" fontId="0" fillId="0" borderId="6" xfId="0" applyBorder="1"/>
    <xf numFmtId="14" fontId="0" fillId="0" borderId="0" xfId="0" applyNumberFormat="1" applyBorder="1"/>
    <xf numFmtId="14" fontId="0" fillId="0" borderId="10" xfId="0" applyNumberFormat="1" applyBorder="1"/>
    <xf numFmtId="14" fontId="0" fillId="0" borderId="11" xfId="0" applyNumberFormat="1" applyBorder="1"/>
    <xf numFmtId="9" fontId="0" fillId="0" borderId="0" xfId="0" applyNumberFormat="1"/>
    <xf numFmtId="10" fontId="0" fillId="0" borderId="0" xfId="0" applyNumberFormat="1"/>
    <xf numFmtId="5" fontId="0" fillId="0" borderId="13" xfId="1" applyNumberFormat="1" applyFont="1" applyBorder="1"/>
    <xf numFmtId="5" fontId="0" fillId="0" borderId="13" xfId="1" applyNumberFormat="1" applyFont="1" applyBorder="1" applyAlignment="1">
      <alignment horizontal="right"/>
    </xf>
    <xf numFmtId="5" fontId="0" fillId="0" borderId="13" xfId="1" applyNumberFormat="1" applyFont="1" applyBorder="1" applyAlignment="1">
      <alignment horizontal="center"/>
    </xf>
    <xf numFmtId="166" fontId="0" fillId="0" borderId="13" xfId="1" applyNumberFormat="1" applyFont="1" applyFill="1" applyBorder="1" applyAlignment="1">
      <alignment horizontal="center"/>
    </xf>
    <xf numFmtId="164" fontId="1" fillId="0" borderId="4" xfId="1" applyNumberFormat="1" applyFont="1" applyFill="1" applyBorder="1"/>
    <xf numFmtId="0" fontId="0" fillId="0" borderId="3" xfId="0" applyFill="1" applyBorder="1" applyAlignment="1">
      <alignment horizontal="right"/>
    </xf>
    <xf numFmtId="164" fontId="2" fillId="4" borderId="6" xfId="0" applyNumberFormat="1" applyFont="1" applyFill="1" applyBorder="1"/>
    <xf numFmtId="164" fontId="1" fillId="0" borderId="2" xfId="1" applyNumberFormat="1" applyFont="1" applyFill="1" applyBorder="1"/>
    <xf numFmtId="164" fontId="3" fillId="4" borderId="7" xfId="0" applyNumberFormat="1" applyFont="1" applyFill="1" applyBorder="1"/>
    <xf numFmtId="10" fontId="3" fillId="0" borderId="9" xfId="2" applyNumberFormat="1" applyFont="1" applyBorder="1"/>
    <xf numFmtId="164" fontId="0" fillId="4" borderId="4" xfId="0" applyNumberFormat="1" applyFont="1" applyFill="1" applyBorder="1"/>
    <xf numFmtId="164" fontId="31" fillId="13" borderId="2" xfId="1" applyNumberFormat="1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 textRotation="180" wrapText="1"/>
    </xf>
    <xf numFmtId="0" fontId="30" fillId="0" borderId="0" xfId="0" applyFont="1" applyFill="1" applyBorder="1" applyAlignment="1">
      <alignment horizontal="center" vertical="center" textRotation="180" wrapText="1"/>
    </xf>
    <xf numFmtId="0" fontId="28" fillId="0" borderId="0" xfId="0" applyFont="1" applyFill="1" applyBorder="1" applyAlignment="1">
      <alignment horizontal="center" vertical="center" textRotation="180" wrapText="1"/>
    </xf>
    <xf numFmtId="0" fontId="27" fillId="0" borderId="0" xfId="0" applyFont="1" applyFill="1" applyBorder="1" applyAlignment="1">
      <alignment horizontal="center" vertical="center" textRotation="180" wrapText="1"/>
    </xf>
    <xf numFmtId="0" fontId="31" fillId="13" borderId="1" xfId="0" applyFont="1" applyFill="1" applyBorder="1" applyAlignment="1">
      <alignment horizontal="centerContinuous"/>
    </xf>
    <xf numFmtId="0" fontId="31" fillId="13" borderId="2" xfId="0" applyFont="1" applyFill="1" applyBorder="1" applyAlignment="1">
      <alignment horizontal="centerContinuous"/>
    </xf>
    <xf numFmtId="0" fontId="26" fillId="14" borderId="14" xfId="0" applyFont="1" applyFill="1" applyBorder="1" applyAlignment="1">
      <alignment horizontal="centerContinuous"/>
    </xf>
    <xf numFmtId="0" fontId="0" fillId="14" borderId="16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164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/>
    <xf numFmtId="0" fontId="7" fillId="11" borderId="14" xfId="0" applyFont="1" applyFill="1" applyBorder="1" applyAlignment="1">
      <alignment horizontal="center"/>
    </xf>
    <xf numFmtId="0" fontId="7" fillId="11" borderId="15" xfId="0" applyFont="1" applyFill="1" applyBorder="1" applyAlignment="1">
      <alignment horizontal="center"/>
    </xf>
    <xf numFmtId="0" fontId="7" fillId="11" borderId="16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14" fontId="7" fillId="4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6" xfId="0" applyBorder="1" applyAlignment="1"/>
    <xf numFmtId="0" fontId="7" fillId="9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7" fillId="10" borderId="15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25" xfId="3" applyAlignment="1">
      <alignment horizontal="left"/>
    </xf>
    <xf numFmtId="0" fontId="16" fillId="0" borderId="30" xfId="0" applyFont="1" applyBorder="1" applyAlignment="1">
      <alignment horizontal="left"/>
    </xf>
    <xf numFmtId="0" fontId="17" fillId="0" borderId="30" xfId="0" applyFont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4" borderId="0" xfId="0" applyFill="1"/>
    <xf numFmtId="0" fontId="0" fillId="0" borderId="13" xfId="0" applyFill="1" applyBorder="1" applyAlignment="1">
      <alignment wrapText="1"/>
    </xf>
  </cellXfs>
  <cellStyles count="6">
    <cellStyle name="Currency" xfId="1" builtinId="4"/>
    <cellStyle name="Heading 2" xfId="3" builtinId="17"/>
    <cellStyle name="Heading 4" xfId="4" builtinId="19"/>
    <cellStyle name="Hyperlink" xfId="5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CD9FF"/>
      <color rgb="FFE6C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9</xdr:row>
      <xdr:rowOff>185056</xdr:rowOff>
    </xdr:from>
    <xdr:ext cx="3200399" cy="1715861"/>
    <xdr:pic>
      <xdr:nvPicPr>
        <xdr:cNvPr id="4" name="Picture 3">
          <a:extLst>
            <a:ext uri="{FF2B5EF4-FFF2-40B4-BE49-F238E27FC236}">
              <a16:creationId xmlns:a16="http://schemas.microsoft.com/office/drawing/2014/main" id="{B886565D-4980-46E5-B814-25BE5FE14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5181" y="1800496"/>
          <a:ext cx="3200399" cy="171586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38100</xdr:rowOff>
    </xdr:from>
    <xdr:ext cx="2971800" cy="1571625"/>
    <xdr:pic>
      <xdr:nvPicPr>
        <xdr:cNvPr id="2" name="image1.jpg">
          <a:extLst>
            <a:ext uri="{FF2B5EF4-FFF2-40B4-BE49-F238E27FC236}">
              <a16:creationId xmlns:a16="http://schemas.microsoft.com/office/drawing/2014/main" id="{A44DB2DD-6AE4-4582-87A8-11EDF7022D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9120" y="1729740"/>
          <a:ext cx="2971800" cy="15716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zilculator.com/real-estate-analysi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zilculator.com/real-estate-analysis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73"/>
  <sheetViews>
    <sheetView showGridLines="0" zoomScale="110" zoomScaleNormal="110" workbookViewId="0">
      <pane xSplit="2" ySplit="3" topLeftCell="C10" activePane="bottomRight" state="frozen"/>
      <selection pane="topRight" activeCell="B1" sqref="B1"/>
      <selection pane="bottomLeft" activeCell="A2" sqref="A2"/>
      <selection pane="bottomRight" activeCell="N59" sqref="N59"/>
    </sheetView>
  </sheetViews>
  <sheetFormatPr defaultRowHeight="14.4" x14ac:dyDescent="0.3"/>
  <cols>
    <col min="1" max="1" width="4.5546875" customWidth="1"/>
    <col min="2" max="2" width="36.44140625" customWidth="1"/>
    <col min="3" max="4" width="16.5546875" customWidth="1"/>
    <col min="5" max="5" width="16.5546875" hidden="1" customWidth="1"/>
    <col min="6" max="7" width="15.5546875" customWidth="1"/>
    <col min="8" max="8" width="44.77734375" style="24" hidden="1" customWidth="1"/>
    <col min="9" max="12" width="15.5546875" customWidth="1"/>
    <col min="13" max="13" width="1.88671875" customWidth="1"/>
    <col min="15" max="15" width="32.88671875" customWidth="1"/>
  </cols>
  <sheetData>
    <row r="1" spans="2:15" ht="15" thickBot="1" x14ac:dyDescent="0.35"/>
    <row r="2" spans="2:15" ht="15" thickBot="1" x14ac:dyDescent="0.35">
      <c r="B2" t="s">
        <v>379</v>
      </c>
      <c r="G2" s="177" t="s">
        <v>318</v>
      </c>
      <c r="I2" s="177" t="s">
        <v>319</v>
      </c>
      <c r="J2" s="177" t="s">
        <v>320</v>
      </c>
      <c r="K2" s="177" t="s">
        <v>321</v>
      </c>
      <c r="L2" s="177" t="s">
        <v>322</v>
      </c>
    </row>
    <row r="3" spans="2:15" ht="51" customHeight="1" thickBot="1" x14ac:dyDescent="0.35">
      <c r="B3" s="232" t="s">
        <v>5</v>
      </c>
      <c r="C3" s="81" t="s">
        <v>6</v>
      </c>
      <c r="D3" s="81" t="s">
        <v>7</v>
      </c>
      <c r="E3" s="77" t="s">
        <v>8</v>
      </c>
      <c r="F3" s="82" t="s">
        <v>317</v>
      </c>
      <c r="G3" s="233" t="s">
        <v>9</v>
      </c>
      <c r="H3" s="234" t="s">
        <v>10</v>
      </c>
      <c r="I3" s="233" t="s">
        <v>11</v>
      </c>
      <c r="J3" s="233" t="s">
        <v>12</v>
      </c>
      <c r="K3" s="233" t="s">
        <v>13</v>
      </c>
      <c r="L3" s="233" t="s">
        <v>14</v>
      </c>
      <c r="N3" s="34"/>
      <c r="O3" s="34"/>
    </row>
    <row r="4" spans="2:15" ht="13.5" customHeight="1" x14ac:dyDescent="0.3">
      <c r="B4" s="55" t="s">
        <v>15</v>
      </c>
      <c r="C4" s="44"/>
      <c r="D4" s="44"/>
      <c r="E4" s="9"/>
      <c r="F4" s="44"/>
      <c r="G4" s="74"/>
      <c r="H4" s="235" t="s">
        <v>16</v>
      </c>
      <c r="I4" s="74"/>
      <c r="J4" s="55"/>
      <c r="K4" s="55"/>
      <c r="L4" s="55"/>
      <c r="M4" s="1"/>
      <c r="N4" s="25"/>
      <c r="O4" s="25"/>
    </row>
    <row r="5" spans="2:15" s="2" customFormat="1" ht="13.5" customHeight="1" x14ac:dyDescent="0.3">
      <c r="B5" s="56" t="s">
        <v>326</v>
      </c>
      <c r="C5" s="36">
        <v>323017</v>
      </c>
      <c r="D5" s="36">
        <v>306799</v>
      </c>
      <c r="E5" s="35">
        <v>303107</v>
      </c>
      <c r="F5" s="36">
        <v>316308</v>
      </c>
      <c r="G5" s="59"/>
      <c r="H5" s="236"/>
      <c r="I5" s="59"/>
      <c r="J5" s="56"/>
      <c r="K5" s="49"/>
      <c r="L5" s="49"/>
      <c r="M5" s="32"/>
      <c r="N5" s="25"/>
      <c r="O5" s="25"/>
    </row>
    <row r="6" spans="2:15" ht="13.5" customHeight="1" x14ac:dyDescent="0.3">
      <c r="B6" s="56" t="s">
        <v>325</v>
      </c>
      <c r="C6" s="241"/>
      <c r="D6" s="241"/>
      <c r="E6" s="237"/>
      <c r="F6" s="241"/>
      <c r="G6" s="59">
        <f>SUM('Rent Roll'!W85)</f>
        <v>312388.2</v>
      </c>
      <c r="H6" s="292" t="s">
        <v>20</v>
      </c>
      <c r="I6" s="49">
        <f>SUM('Rent Roll'!AJ85)</f>
        <v>326970</v>
      </c>
      <c r="J6" s="59">
        <f>SUM('Rent Roll'!AW85)</f>
        <v>333139.5</v>
      </c>
      <c r="K6" s="49">
        <f>SUM('Rent Roll'!BJ85)</f>
        <v>335551.5</v>
      </c>
      <c r="L6" s="49">
        <f>SUM('Rent Roll'!BW85)</f>
        <v>348381</v>
      </c>
      <c r="M6" s="1"/>
      <c r="N6" s="25"/>
      <c r="O6" s="25"/>
    </row>
    <row r="7" spans="2:15" ht="13.5" customHeight="1" x14ac:dyDescent="0.3">
      <c r="B7" s="56" t="s">
        <v>22</v>
      </c>
      <c r="C7" s="7"/>
      <c r="D7" s="7"/>
      <c r="E7" s="9"/>
      <c r="F7" s="7"/>
      <c r="G7" s="60"/>
      <c r="H7" s="293"/>
      <c r="I7" s="60"/>
      <c r="J7" s="60"/>
      <c r="K7" s="48"/>
      <c r="L7" s="48"/>
      <c r="M7" s="1"/>
      <c r="N7" s="33"/>
      <c r="O7" s="33"/>
    </row>
    <row r="8" spans="2:15" ht="13.5" customHeight="1" x14ac:dyDescent="0.3">
      <c r="B8" s="58" t="s">
        <v>24</v>
      </c>
      <c r="C8" s="7">
        <v>272.18</v>
      </c>
      <c r="D8" s="7">
        <v>1137</v>
      </c>
      <c r="E8" s="9">
        <v>431</v>
      </c>
      <c r="F8" s="7">
        <f t="shared" ref="F8:F26" si="0">SUM(E8/0.916667)</f>
        <v>470.18164720667374</v>
      </c>
      <c r="G8" s="16">
        <v>500</v>
      </c>
      <c r="H8" s="238"/>
      <c r="I8" s="16">
        <v>500</v>
      </c>
      <c r="J8" s="16">
        <v>500</v>
      </c>
      <c r="K8" s="54">
        <v>500</v>
      </c>
      <c r="L8" s="54">
        <v>500</v>
      </c>
      <c r="M8" s="1"/>
      <c r="N8" s="33"/>
      <c r="O8" s="33"/>
    </row>
    <row r="9" spans="2:15" ht="13.5" customHeight="1" x14ac:dyDescent="0.3">
      <c r="B9" s="58" t="s">
        <v>26</v>
      </c>
      <c r="C9" s="7">
        <v>0</v>
      </c>
      <c r="D9" s="7">
        <v>63</v>
      </c>
      <c r="E9" s="9">
        <v>94</v>
      </c>
      <c r="F9" s="7">
        <f t="shared" si="0"/>
        <v>102.54541725621191</v>
      </c>
      <c r="G9" s="16">
        <v>250</v>
      </c>
      <c r="H9" s="238"/>
      <c r="I9" s="16">
        <v>250</v>
      </c>
      <c r="J9" s="16">
        <v>250</v>
      </c>
      <c r="K9" s="54">
        <v>250</v>
      </c>
      <c r="L9" s="54">
        <v>250</v>
      </c>
      <c r="M9" s="1"/>
      <c r="N9" s="25"/>
      <c r="O9" s="25"/>
    </row>
    <row r="10" spans="2:15" ht="13.5" customHeight="1" x14ac:dyDescent="0.3">
      <c r="B10" s="58" t="s">
        <v>27</v>
      </c>
      <c r="C10" s="7">
        <v>5103.9799999999996</v>
      </c>
      <c r="D10" s="7">
        <v>5201.82</v>
      </c>
      <c r="E10" s="9">
        <v>3517</v>
      </c>
      <c r="F10" s="7">
        <f t="shared" si="0"/>
        <v>3836.7258775542264</v>
      </c>
      <c r="G10" s="16">
        <v>5000</v>
      </c>
      <c r="H10" s="238"/>
      <c r="I10" s="16">
        <v>5000</v>
      </c>
      <c r="J10" s="16">
        <v>5000</v>
      </c>
      <c r="K10" s="54">
        <v>5000</v>
      </c>
      <c r="L10" s="54">
        <v>5000</v>
      </c>
      <c r="M10" s="1"/>
      <c r="N10" s="25"/>
      <c r="O10" s="25"/>
    </row>
    <row r="11" spans="2:15" s="2" customFormat="1" ht="13.5" customHeight="1" x14ac:dyDescent="0.3">
      <c r="B11" s="58" t="s">
        <v>29</v>
      </c>
      <c r="C11" s="7">
        <v>519.76</v>
      </c>
      <c r="D11" s="7">
        <v>534.47</v>
      </c>
      <c r="E11" s="9">
        <v>563</v>
      </c>
      <c r="F11" s="7">
        <f t="shared" si="0"/>
        <v>614.18159484305636</v>
      </c>
      <c r="G11" s="16">
        <v>750</v>
      </c>
      <c r="H11" s="238"/>
      <c r="I11" s="16">
        <v>750</v>
      </c>
      <c r="J11" s="16">
        <v>750</v>
      </c>
      <c r="K11" s="54">
        <v>750</v>
      </c>
      <c r="L11" s="54">
        <v>750</v>
      </c>
      <c r="M11" s="32"/>
      <c r="N11" s="25"/>
      <c r="O11" s="25"/>
    </row>
    <row r="12" spans="2:15" ht="13.5" customHeight="1" x14ac:dyDescent="0.3">
      <c r="B12" s="58" t="s">
        <v>32</v>
      </c>
      <c r="C12" s="7">
        <v>2996.37</v>
      </c>
      <c r="D12" s="7">
        <v>1075.95</v>
      </c>
      <c r="E12" s="9">
        <v>1936</v>
      </c>
      <c r="F12" s="7">
        <f t="shared" si="0"/>
        <v>2111.9992320002793</v>
      </c>
      <c r="G12" s="16">
        <v>2500</v>
      </c>
      <c r="H12" s="238"/>
      <c r="I12" s="16">
        <v>2500</v>
      </c>
      <c r="J12" s="16">
        <v>2500</v>
      </c>
      <c r="K12" s="54">
        <v>2500</v>
      </c>
      <c r="L12" s="54">
        <v>2500</v>
      </c>
      <c r="M12" s="1"/>
    </row>
    <row r="13" spans="2:15" ht="13.5" customHeight="1" x14ac:dyDescent="0.3">
      <c r="B13" s="58" t="s">
        <v>34</v>
      </c>
      <c r="C13" s="7">
        <v>0</v>
      </c>
      <c r="D13" s="7">
        <v>0</v>
      </c>
      <c r="E13" s="9">
        <v>0</v>
      </c>
      <c r="F13" s="7">
        <f t="shared" si="0"/>
        <v>0</v>
      </c>
      <c r="G13" s="16">
        <f>SUM(E13/0.66)</f>
        <v>0</v>
      </c>
      <c r="H13" s="238"/>
      <c r="I13" s="16">
        <v>0</v>
      </c>
      <c r="J13" s="16">
        <v>0</v>
      </c>
      <c r="K13" s="54">
        <f>SUM(G13*0.75)</f>
        <v>0</v>
      </c>
      <c r="L13" s="54">
        <f>SUM(H13*0.75)</f>
        <v>0</v>
      </c>
      <c r="M13" s="1"/>
    </row>
    <row r="14" spans="2:15" ht="13.5" customHeight="1" x14ac:dyDescent="0.3">
      <c r="B14" s="58" t="s">
        <v>35</v>
      </c>
      <c r="C14" s="7">
        <v>310.35000000000002</v>
      </c>
      <c r="D14" s="7">
        <v>169.23</v>
      </c>
      <c r="E14" s="9">
        <v>275</v>
      </c>
      <c r="F14" s="7">
        <f t="shared" si="0"/>
        <v>299.99989090913056</v>
      </c>
      <c r="G14" s="16">
        <v>300</v>
      </c>
      <c r="H14" s="238"/>
      <c r="I14" s="16">
        <v>300</v>
      </c>
      <c r="J14" s="16">
        <v>300</v>
      </c>
      <c r="K14" s="54">
        <v>300</v>
      </c>
      <c r="L14" s="54">
        <v>300</v>
      </c>
      <c r="M14" s="1"/>
      <c r="N14" s="25"/>
      <c r="O14" s="25"/>
    </row>
    <row r="15" spans="2:15" ht="13.5" customHeight="1" x14ac:dyDescent="0.3">
      <c r="B15" s="58" t="s">
        <v>38</v>
      </c>
      <c r="C15" s="7">
        <v>877.63</v>
      </c>
      <c r="D15" s="7">
        <v>435.32</v>
      </c>
      <c r="E15" s="9">
        <v>681</v>
      </c>
      <c r="F15" s="7">
        <f t="shared" si="0"/>
        <v>742.90882076042885</v>
      </c>
      <c r="G15" s="16">
        <v>5000</v>
      </c>
      <c r="H15" s="238" t="s">
        <v>39</v>
      </c>
      <c r="I15" s="16">
        <v>750</v>
      </c>
      <c r="J15" s="16">
        <v>750</v>
      </c>
      <c r="K15" s="54">
        <v>750</v>
      </c>
      <c r="L15" s="54">
        <v>5000</v>
      </c>
      <c r="M15" s="1"/>
      <c r="N15" s="25"/>
      <c r="O15" s="25"/>
    </row>
    <row r="16" spans="2:15" ht="13.5" customHeight="1" x14ac:dyDescent="0.3">
      <c r="B16" s="58" t="s">
        <v>42</v>
      </c>
      <c r="C16" s="7">
        <v>833.35</v>
      </c>
      <c r="D16" s="7">
        <v>354.08</v>
      </c>
      <c r="E16" s="9">
        <v>143.43</v>
      </c>
      <c r="F16" s="7">
        <f t="shared" si="0"/>
        <v>156.46903401126036</v>
      </c>
      <c r="G16" s="16">
        <v>250</v>
      </c>
      <c r="H16" s="238"/>
      <c r="I16" s="16">
        <v>250</v>
      </c>
      <c r="J16" s="16">
        <v>250</v>
      </c>
      <c r="K16" s="54">
        <v>250</v>
      </c>
      <c r="L16" s="54">
        <v>250</v>
      </c>
      <c r="M16" s="1"/>
    </row>
    <row r="17" spans="2:13" ht="13.5" customHeight="1" x14ac:dyDescent="0.3">
      <c r="B17" s="58" t="s">
        <v>44</v>
      </c>
      <c r="C17" s="7">
        <v>14331.36</v>
      </c>
      <c r="D17" s="7">
        <v>14065.79</v>
      </c>
      <c r="E17" s="9">
        <v>13784</v>
      </c>
      <c r="F17" s="7">
        <f t="shared" si="0"/>
        <v>15037.085441059839</v>
      </c>
      <c r="G17" s="16">
        <v>10000</v>
      </c>
      <c r="H17" s="238"/>
      <c r="I17" s="16">
        <v>12000</v>
      </c>
      <c r="J17" s="16">
        <v>14000</v>
      </c>
      <c r="K17" s="54">
        <v>16000</v>
      </c>
      <c r="L17" s="54">
        <v>18000</v>
      </c>
      <c r="M17" s="1"/>
    </row>
    <row r="18" spans="2:13" ht="13.5" customHeight="1" x14ac:dyDescent="0.3">
      <c r="B18" s="58" t="s">
        <v>46</v>
      </c>
      <c r="C18" s="7">
        <v>0</v>
      </c>
      <c r="D18" s="7">
        <v>0</v>
      </c>
      <c r="E18" s="9">
        <v>0</v>
      </c>
      <c r="F18" s="7">
        <f t="shared" si="0"/>
        <v>0</v>
      </c>
      <c r="G18" s="16">
        <f>SUM(E18/0.66)</f>
        <v>0</v>
      </c>
      <c r="H18" s="238"/>
      <c r="I18" s="16">
        <v>0</v>
      </c>
      <c r="J18" s="16"/>
      <c r="K18" s="54">
        <f>SUM(G18*0.75)</f>
        <v>0</v>
      </c>
      <c r="L18" s="54">
        <f>SUM(H18*0.75)</f>
        <v>0</v>
      </c>
      <c r="M18" s="1"/>
    </row>
    <row r="19" spans="2:13" ht="13.5" customHeight="1" x14ac:dyDescent="0.3">
      <c r="B19" s="58" t="s">
        <v>47</v>
      </c>
      <c r="C19" s="7">
        <v>48.91</v>
      </c>
      <c r="D19" s="7">
        <v>197.33</v>
      </c>
      <c r="E19" s="9">
        <v>207</v>
      </c>
      <c r="F19" s="7">
        <f t="shared" si="0"/>
        <v>225.81809970250919</v>
      </c>
      <c r="G19" s="16">
        <v>1500</v>
      </c>
      <c r="H19" s="238"/>
      <c r="I19" s="16">
        <v>1500</v>
      </c>
      <c r="J19" s="16">
        <v>1500</v>
      </c>
      <c r="K19" s="54">
        <v>1500</v>
      </c>
      <c r="L19" s="54">
        <v>1500</v>
      </c>
      <c r="M19" s="1"/>
    </row>
    <row r="20" spans="2:13" ht="13.5" customHeight="1" x14ac:dyDescent="0.3">
      <c r="B20" s="58" t="s">
        <v>48</v>
      </c>
      <c r="C20" s="7">
        <v>4528.1099999999997</v>
      </c>
      <c r="D20" s="7">
        <v>1111.45</v>
      </c>
      <c r="E20" s="9">
        <v>545</v>
      </c>
      <c r="F20" s="7">
        <f t="shared" si="0"/>
        <v>594.545238347186</v>
      </c>
      <c r="G20" s="16">
        <v>1000</v>
      </c>
      <c r="H20" s="238"/>
      <c r="I20" s="16">
        <v>1500</v>
      </c>
      <c r="J20" s="16">
        <v>1500</v>
      </c>
      <c r="K20" s="54">
        <v>1500</v>
      </c>
      <c r="L20" s="54">
        <v>1500</v>
      </c>
      <c r="M20" s="1"/>
    </row>
    <row r="21" spans="2:13" ht="13.5" customHeight="1" x14ac:dyDescent="0.3">
      <c r="B21" s="58" t="s">
        <v>49</v>
      </c>
      <c r="C21" s="7">
        <v>253.88</v>
      </c>
      <c r="D21" s="7">
        <v>396.99</v>
      </c>
      <c r="E21" s="9">
        <v>392</v>
      </c>
      <c r="F21" s="7">
        <f t="shared" si="0"/>
        <v>427.63620813228795</v>
      </c>
      <c r="G21" s="16">
        <v>1000</v>
      </c>
      <c r="H21" s="238"/>
      <c r="I21" s="16">
        <v>1500</v>
      </c>
      <c r="J21" s="16">
        <v>1500</v>
      </c>
      <c r="K21" s="54">
        <v>1500</v>
      </c>
      <c r="L21" s="54">
        <v>1500</v>
      </c>
      <c r="M21" s="1"/>
    </row>
    <row r="22" spans="2:13" ht="13.5" customHeight="1" x14ac:dyDescent="0.3">
      <c r="B22" s="58" t="s">
        <v>52</v>
      </c>
      <c r="C22" s="28">
        <v>62643.040000000001</v>
      </c>
      <c r="D22" s="28">
        <v>41885.1</v>
      </c>
      <c r="E22" s="9">
        <v>23636.81</v>
      </c>
      <c r="F22" s="7">
        <f t="shared" si="0"/>
        <v>25785.601532508535</v>
      </c>
      <c r="G22" s="16">
        <v>27500</v>
      </c>
      <c r="H22" s="238"/>
      <c r="I22" s="16">
        <v>30000</v>
      </c>
      <c r="J22" s="16">
        <v>30000</v>
      </c>
      <c r="K22" s="54">
        <v>30000</v>
      </c>
      <c r="L22" s="54">
        <v>30000</v>
      </c>
      <c r="M22" s="1"/>
    </row>
    <row r="23" spans="2:13" ht="13.5" customHeight="1" x14ac:dyDescent="0.3">
      <c r="B23" s="58" t="s">
        <v>54</v>
      </c>
      <c r="C23" s="28">
        <v>5414.75</v>
      </c>
      <c r="D23" s="28">
        <v>10586.68</v>
      </c>
      <c r="E23" s="9">
        <v>6972</v>
      </c>
      <c r="F23" s="7">
        <f t="shared" si="0"/>
        <v>7605.8154160671211</v>
      </c>
      <c r="G23" s="16">
        <v>7500</v>
      </c>
      <c r="H23" s="238"/>
      <c r="I23" s="16">
        <v>7500</v>
      </c>
      <c r="J23" s="16">
        <v>7500</v>
      </c>
      <c r="K23" s="54">
        <v>7500</v>
      </c>
      <c r="L23" s="54">
        <v>7500</v>
      </c>
      <c r="M23" s="1"/>
    </row>
    <row r="24" spans="2:13" ht="13.5" customHeight="1" x14ac:dyDescent="0.3">
      <c r="B24" s="58" t="s">
        <v>57</v>
      </c>
      <c r="C24" s="28">
        <v>33399.9</v>
      </c>
      <c r="D24" s="28">
        <v>45111.63</v>
      </c>
      <c r="E24" s="9">
        <v>40750</v>
      </c>
      <c r="F24" s="7">
        <f t="shared" si="0"/>
        <v>44454.529289262078</v>
      </c>
      <c r="G24" s="16">
        <v>45000</v>
      </c>
      <c r="H24" s="238"/>
      <c r="I24" s="16">
        <v>45000</v>
      </c>
      <c r="J24" s="16">
        <v>42500</v>
      </c>
      <c r="K24" s="54">
        <v>40000</v>
      </c>
      <c r="L24" s="54">
        <v>37500</v>
      </c>
      <c r="M24" s="1"/>
    </row>
    <row r="25" spans="2:13" ht="13.5" customHeight="1" x14ac:dyDescent="0.3">
      <c r="B25" s="58" t="s">
        <v>58</v>
      </c>
      <c r="C25" s="28">
        <v>1839.81</v>
      </c>
      <c r="D25" s="28">
        <v>0</v>
      </c>
      <c r="E25" s="9">
        <v>5304</v>
      </c>
      <c r="F25" s="7">
        <f t="shared" si="0"/>
        <v>5786.1797141164679</v>
      </c>
      <c r="G25" s="16">
        <v>7500</v>
      </c>
      <c r="H25" s="238"/>
      <c r="I25" s="16">
        <v>7500</v>
      </c>
      <c r="J25" s="16">
        <v>5000</v>
      </c>
      <c r="K25" s="54">
        <v>5000</v>
      </c>
      <c r="L25" s="54">
        <v>5000</v>
      </c>
      <c r="M25" s="1"/>
    </row>
    <row r="26" spans="2:13" ht="13.5" customHeight="1" x14ac:dyDescent="0.3">
      <c r="B26" s="58" t="s">
        <v>60</v>
      </c>
      <c r="C26" s="28">
        <v>879.36</v>
      </c>
      <c r="D26" s="28">
        <v>2991.47</v>
      </c>
      <c r="E26" s="9">
        <v>3092</v>
      </c>
      <c r="F26" s="7">
        <f t="shared" si="0"/>
        <v>3373.0896825128425</v>
      </c>
      <c r="G26" s="16">
        <v>4500</v>
      </c>
      <c r="H26" s="238"/>
      <c r="I26" s="16">
        <v>4500</v>
      </c>
      <c r="J26" s="16">
        <v>4500</v>
      </c>
      <c r="K26" s="54">
        <v>4500</v>
      </c>
      <c r="L26" s="54">
        <v>4500</v>
      </c>
      <c r="M26" s="1"/>
    </row>
    <row r="27" spans="2:13" ht="13.5" customHeight="1" x14ac:dyDescent="0.3">
      <c r="B27" s="58" t="s">
        <v>62</v>
      </c>
      <c r="C27" s="28">
        <v>23907.4</v>
      </c>
      <c r="D27" s="28">
        <v>23725.5</v>
      </c>
      <c r="E27" s="9">
        <v>23490</v>
      </c>
      <c r="F27" s="7">
        <v>23490</v>
      </c>
      <c r="G27" s="16">
        <v>23811</v>
      </c>
      <c r="H27" s="238" t="s">
        <v>63</v>
      </c>
      <c r="I27" s="16">
        <v>25000</v>
      </c>
      <c r="J27" s="16">
        <v>27000</v>
      </c>
      <c r="K27" s="54">
        <v>29000</v>
      </c>
      <c r="L27" s="54">
        <v>31000</v>
      </c>
      <c r="M27" s="1"/>
    </row>
    <row r="28" spans="2:13" ht="13.5" customHeight="1" x14ac:dyDescent="0.3">
      <c r="B28" s="58" t="s">
        <v>65</v>
      </c>
      <c r="C28" s="7">
        <v>45231.519999999997</v>
      </c>
      <c r="D28" s="7">
        <v>53190.46</v>
      </c>
      <c r="E28" s="9">
        <v>41312</v>
      </c>
      <c r="F28" s="7">
        <f>SUM(E28/0.916667)</f>
        <v>45067.619975410918</v>
      </c>
      <c r="G28" s="16">
        <v>35000</v>
      </c>
      <c r="H28" s="238" t="s">
        <v>309</v>
      </c>
      <c r="I28" s="16">
        <v>35000</v>
      </c>
      <c r="J28" s="16">
        <v>32500</v>
      </c>
      <c r="K28" s="54">
        <v>30000</v>
      </c>
      <c r="L28" s="54">
        <v>25000</v>
      </c>
      <c r="M28" s="1"/>
    </row>
    <row r="29" spans="2:13" ht="13.5" customHeight="1" x14ac:dyDescent="0.3">
      <c r="B29" s="75" t="s">
        <v>67</v>
      </c>
      <c r="C29" s="7">
        <f>SUM(C8:C28)</f>
        <v>203391.65999999997</v>
      </c>
      <c r="D29" s="7">
        <f>SUM(D8:D28)</f>
        <v>202233.27</v>
      </c>
      <c r="E29" s="9">
        <f>SUM(E8:E28)</f>
        <v>167125.24</v>
      </c>
      <c r="F29" s="7">
        <f>SUM(F8:F28)</f>
        <v>180182.93211166107</v>
      </c>
      <c r="G29" s="61">
        <f>SUM(G8:G28)</f>
        <v>178861</v>
      </c>
      <c r="H29" s="239"/>
      <c r="I29" s="61">
        <f>SUM(I8:I28)</f>
        <v>181300</v>
      </c>
      <c r="J29" s="61">
        <f>SUM(J8:J28)</f>
        <v>177800</v>
      </c>
      <c r="K29" s="61">
        <f>SUM(K8:K28)</f>
        <v>176800</v>
      </c>
      <c r="L29" s="61">
        <f>SUM(L8:L28)</f>
        <v>177550</v>
      </c>
      <c r="M29" s="1"/>
    </row>
    <row r="30" spans="2:13" ht="13.5" customHeight="1" thickBot="1" x14ac:dyDescent="0.35">
      <c r="B30" s="240" t="s">
        <v>69</v>
      </c>
      <c r="C30" s="43">
        <f>SUM(C5-C29)</f>
        <v>119625.34000000003</v>
      </c>
      <c r="D30" s="43">
        <f>SUM(D5-D29)</f>
        <v>104565.73000000001</v>
      </c>
      <c r="E30" s="35">
        <f>SUM(E5-E29)</f>
        <v>135981.76000000001</v>
      </c>
      <c r="F30" s="43">
        <f>SUM(F5-F29)</f>
        <v>136125.06788833893</v>
      </c>
      <c r="G30" s="71">
        <f>SUM(G6-G29)</f>
        <v>133527.20000000001</v>
      </c>
      <c r="H30" s="236"/>
      <c r="I30" s="71">
        <f>SUM(I6-I29)</f>
        <v>145670</v>
      </c>
      <c r="J30" s="71">
        <f>SUM(J6-J29)</f>
        <v>155339.5</v>
      </c>
      <c r="K30" s="71">
        <f>SUM(K6-K29)</f>
        <v>158751.5</v>
      </c>
      <c r="L30" s="71">
        <f>SUM(L6-L29)</f>
        <v>170831</v>
      </c>
      <c r="M30" s="1"/>
    </row>
    <row r="31" spans="2:13" ht="13.5" customHeight="1" x14ac:dyDescent="0.3">
      <c r="B31" s="69" t="s">
        <v>72</v>
      </c>
      <c r="C31" s="7"/>
      <c r="D31" s="7"/>
      <c r="E31" s="7"/>
      <c r="F31" s="9"/>
      <c r="G31" s="56"/>
      <c r="H31" s="27"/>
      <c r="I31" s="65"/>
      <c r="J31" s="59"/>
      <c r="K31" s="48">
        <f>SUM(G31*0.75)</f>
        <v>0</v>
      </c>
      <c r="L31" s="48">
        <f>SUM(H31*0.75)</f>
        <v>0</v>
      </c>
      <c r="M31" s="1"/>
    </row>
    <row r="32" spans="2:13" ht="13.5" customHeight="1" x14ac:dyDescent="0.3">
      <c r="B32" s="14" t="s">
        <v>75</v>
      </c>
      <c r="C32" s="7">
        <v>55611.519999999997</v>
      </c>
      <c r="D32" s="7">
        <v>47675</v>
      </c>
      <c r="E32" s="7">
        <v>56294</v>
      </c>
      <c r="F32" s="9">
        <f>SUM(E32/0.916667)</f>
        <v>61411.614032140351</v>
      </c>
      <c r="G32" s="16">
        <v>62000</v>
      </c>
      <c r="H32" s="27"/>
      <c r="I32" s="66">
        <v>64000</v>
      </c>
      <c r="J32" s="16">
        <v>65000</v>
      </c>
      <c r="K32" s="54">
        <v>66000</v>
      </c>
      <c r="L32" s="54">
        <v>68000</v>
      </c>
      <c r="M32" s="1"/>
    </row>
    <row r="33" spans="2:13" ht="13.5" customHeight="1" x14ac:dyDescent="0.3">
      <c r="B33" s="14" t="s">
        <v>77</v>
      </c>
      <c r="C33" s="7">
        <v>26005</v>
      </c>
      <c r="D33" s="7">
        <v>27707.75</v>
      </c>
      <c r="E33" s="7">
        <v>32936</v>
      </c>
      <c r="F33" s="9">
        <f>SUM(E33/0.916667)</f>
        <v>35930.168752665908</v>
      </c>
      <c r="G33" s="16">
        <v>36000</v>
      </c>
      <c r="H33" s="27"/>
      <c r="I33" s="66">
        <v>37000</v>
      </c>
      <c r="J33" s="16">
        <v>38000</v>
      </c>
      <c r="K33" s="54">
        <v>39000</v>
      </c>
      <c r="L33" s="54">
        <v>41000</v>
      </c>
      <c r="M33" s="1"/>
    </row>
    <row r="34" spans="2:13" ht="13.5" customHeight="1" x14ac:dyDescent="0.3">
      <c r="B34" s="69" t="s">
        <v>79</v>
      </c>
      <c r="C34" s="36">
        <f>SUM(C32:C33)</f>
        <v>81616.51999999999</v>
      </c>
      <c r="D34" s="36">
        <f>SUM(D32:D33)</f>
        <v>75382.75</v>
      </c>
      <c r="E34" s="36">
        <f>SUM(E32:E33)</f>
        <v>89230</v>
      </c>
      <c r="F34" s="35">
        <f>SUM(F32:F33)</f>
        <v>97341.782784806259</v>
      </c>
      <c r="G34" s="59">
        <f>SUM(G32:G33)</f>
        <v>98000</v>
      </c>
      <c r="H34" s="76"/>
      <c r="I34" s="73">
        <f>SUM(I32:I33)</f>
        <v>101000</v>
      </c>
      <c r="J34" s="59">
        <f>SUM(J32:J33)</f>
        <v>103000</v>
      </c>
      <c r="K34" s="59">
        <f>SUM(K32:K33)</f>
        <v>105000</v>
      </c>
      <c r="L34" s="59">
        <f>SUM(L32:L33)</f>
        <v>109000</v>
      </c>
      <c r="M34" s="1"/>
    </row>
    <row r="35" spans="2:13" s="2" customFormat="1" ht="13.5" customHeight="1" x14ac:dyDescent="0.3">
      <c r="B35" s="69" t="s">
        <v>80</v>
      </c>
      <c r="C35" s="7"/>
      <c r="D35" s="7"/>
      <c r="E35" s="7"/>
      <c r="F35" s="9"/>
      <c r="G35" s="75"/>
      <c r="H35" s="29"/>
      <c r="I35" s="67"/>
      <c r="J35" s="61"/>
      <c r="K35" s="48"/>
      <c r="L35" s="48"/>
      <c r="M35" s="32"/>
    </row>
    <row r="36" spans="2:13" ht="13.5" customHeight="1" x14ac:dyDescent="0.3">
      <c r="B36" s="14" t="s">
        <v>81</v>
      </c>
      <c r="C36" s="7">
        <v>0</v>
      </c>
      <c r="D36" s="7">
        <v>0</v>
      </c>
      <c r="E36" s="7">
        <v>0</v>
      </c>
      <c r="F36" s="9">
        <f>SUM(E36/0.66)</f>
        <v>0</v>
      </c>
      <c r="G36" s="16">
        <f>SUM(E36/0.66)</f>
        <v>0</v>
      </c>
      <c r="H36" s="27"/>
      <c r="I36" s="66">
        <v>0</v>
      </c>
      <c r="J36" s="16">
        <v>0</v>
      </c>
      <c r="K36" s="48">
        <f>SUM(G36*0.75)</f>
        <v>0</v>
      </c>
      <c r="L36" s="48">
        <f>SUM(H36*0.75)</f>
        <v>0</v>
      </c>
      <c r="M36" s="1"/>
    </row>
    <row r="37" spans="2:13" ht="13.5" customHeight="1" x14ac:dyDescent="0.3">
      <c r="B37" s="14" t="s">
        <v>84</v>
      </c>
      <c r="C37" s="7">
        <v>2188.71</v>
      </c>
      <c r="D37" s="7">
        <v>2595.35</v>
      </c>
      <c r="E37" s="7">
        <v>3485</v>
      </c>
      <c r="F37" s="9">
        <f>SUM(E37/0.916667)</f>
        <v>3801.8167993393458</v>
      </c>
      <c r="G37" s="16">
        <v>4000</v>
      </c>
      <c r="H37" s="27"/>
      <c r="I37" s="66">
        <v>4000</v>
      </c>
      <c r="J37" s="16">
        <v>4250</v>
      </c>
      <c r="K37" s="16">
        <v>4500</v>
      </c>
      <c r="L37" s="16">
        <v>4750</v>
      </c>
      <c r="M37" s="1"/>
    </row>
    <row r="38" spans="2:13" ht="13.5" customHeight="1" x14ac:dyDescent="0.3">
      <c r="B38" s="14" t="s">
        <v>85</v>
      </c>
      <c r="C38" s="7">
        <v>808.93</v>
      </c>
      <c r="D38" s="7">
        <v>2770.85</v>
      </c>
      <c r="E38" s="7">
        <v>10304</v>
      </c>
      <c r="F38" s="9">
        <f>SUM(E38/0.916667)</f>
        <v>11240.723185191569</v>
      </c>
      <c r="G38" s="16">
        <v>12000</v>
      </c>
      <c r="H38" s="27"/>
      <c r="I38" s="66">
        <v>12000</v>
      </c>
      <c r="J38" s="16">
        <v>12000</v>
      </c>
      <c r="K38" s="54">
        <v>12000</v>
      </c>
      <c r="L38" s="54">
        <v>18000</v>
      </c>
      <c r="M38" s="1"/>
    </row>
    <row r="39" spans="2:13" ht="13.5" customHeight="1" x14ac:dyDescent="0.3">
      <c r="B39" s="14" t="s">
        <v>86</v>
      </c>
      <c r="C39" s="7">
        <v>12556.56</v>
      </c>
      <c r="D39" s="7">
        <v>13179.78</v>
      </c>
      <c r="E39" s="7">
        <v>13592</v>
      </c>
      <c r="F39" s="9">
        <f>SUM(E39/0.916667)</f>
        <v>14827.630971770555</v>
      </c>
      <c r="G39" s="16">
        <v>15000</v>
      </c>
      <c r="H39" s="27"/>
      <c r="I39" s="66">
        <v>15000</v>
      </c>
      <c r="J39" s="16">
        <v>15500</v>
      </c>
      <c r="K39" s="54">
        <v>16000</v>
      </c>
      <c r="L39" s="54">
        <v>16500</v>
      </c>
      <c r="M39" s="1"/>
    </row>
    <row r="40" spans="2:13" ht="13.5" customHeight="1" x14ac:dyDescent="0.3">
      <c r="B40" s="14" t="s">
        <v>87</v>
      </c>
      <c r="C40" s="7">
        <v>2363.12</v>
      </c>
      <c r="D40" s="7">
        <v>2419.65</v>
      </c>
      <c r="E40" s="7">
        <v>2719</v>
      </c>
      <c r="F40" s="9">
        <f>SUM(E40/0.916667)</f>
        <v>2966.1807395706401</v>
      </c>
      <c r="G40" s="16">
        <v>3500</v>
      </c>
      <c r="H40" s="27"/>
      <c r="I40" s="66">
        <v>3600</v>
      </c>
      <c r="J40" s="16">
        <v>3700</v>
      </c>
      <c r="K40" s="54">
        <v>3800</v>
      </c>
      <c r="L40" s="54">
        <v>4000</v>
      </c>
      <c r="M40" s="1"/>
    </row>
    <row r="41" spans="2:13" ht="13.5" customHeight="1" x14ac:dyDescent="0.3">
      <c r="B41" s="14"/>
      <c r="C41" s="7"/>
      <c r="D41" s="7"/>
      <c r="E41" s="7"/>
      <c r="F41" s="9"/>
      <c r="G41" s="16">
        <f>SUM(E41/0.66)</f>
        <v>0</v>
      </c>
      <c r="H41" s="27"/>
      <c r="I41" s="66">
        <v>0</v>
      </c>
      <c r="J41" s="16">
        <v>0</v>
      </c>
      <c r="K41" s="54">
        <f>SUM(G41*0.75)</f>
        <v>0</v>
      </c>
      <c r="L41" s="54">
        <f>SUM(H41*0.75)</f>
        <v>0</v>
      </c>
      <c r="M41" s="1"/>
    </row>
    <row r="42" spans="2:13" ht="13.5" customHeight="1" x14ac:dyDescent="0.3">
      <c r="B42" s="46" t="s">
        <v>92</v>
      </c>
      <c r="C42" s="7">
        <f>SUM(C36:C40)</f>
        <v>17917.32</v>
      </c>
      <c r="D42" s="7">
        <f>SUM(D36:D40)</f>
        <v>20965.63</v>
      </c>
      <c r="E42" s="7">
        <f>SUM(E36:E40)</f>
        <v>30100</v>
      </c>
      <c r="F42" s="9">
        <f>SUM(F36:F40)</f>
        <v>32836.351695872108</v>
      </c>
      <c r="G42" s="61">
        <f>SUM(G36:G40)</f>
        <v>34500</v>
      </c>
      <c r="H42" s="29"/>
      <c r="I42" s="67">
        <f>SUM(I36:I41)</f>
        <v>34600</v>
      </c>
      <c r="J42" s="61">
        <f>SUM(J36:J41)</f>
        <v>35450</v>
      </c>
      <c r="K42" s="61">
        <f>SUM(K36:K41)</f>
        <v>36300</v>
      </c>
      <c r="L42" s="61">
        <f>SUM(L36:L41)</f>
        <v>43250</v>
      </c>
      <c r="M42" s="1"/>
    </row>
    <row r="43" spans="2:13" ht="13.5" customHeight="1" thickBot="1" x14ac:dyDescent="0.35">
      <c r="B43" s="70" t="s">
        <v>93</v>
      </c>
      <c r="C43" s="43">
        <f>SUM(C34-C42)</f>
        <v>63699.19999999999</v>
      </c>
      <c r="D43" s="43">
        <f>SUM(D34-D42)</f>
        <v>54417.119999999995</v>
      </c>
      <c r="E43" s="43">
        <f>SUM(E34-E42)</f>
        <v>59130</v>
      </c>
      <c r="F43" s="45">
        <f>SUM(F34-F42)</f>
        <v>64505.43108893415</v>
      </c>
      <c r="G43" s="64">
        <f>SUM(G34-G42)</f>
        <v>63500</v>
      </c>
      <c r="H43" s="92"/>
      <c r="I43" s="68">
        <f>SUM(I34-I42)</f>
        <v>66400</v>
      </c>
      <c r="J43" s="64">
        <f>SUM(J34-J42)</f>
        <v>67550</v>
      </c>
      <c r="K43" s="64">
        <f>SUM(K34-K42)</f>
        <v>68700</v>
      </c>
      <c r="L43" s="64">
        <f>SUM(L34-L42)</f>
        <v>65750</v>
      </c>
      <c r="M43" s="1"/>
    </row>
    <row r="44" spans="2:13" ht="13.5" customHeight="1" thickBot="1" x14ac:dyDescent="0.35">
      <c r="B44" s="70" t="s">
        <v>95</v>
      </c>
      <c r="C44" s="43">
        <f>SUM(C43,C30)</f>
        <v>183324.54</v>
      </c>
      <c r="D44" s="43">
        <f>SUM(D43,D30)</f>
        <v>158982.85</v>
      </c>
      <c r="E44" s="43">
        <f>SUM(E43,E30)</f>
        <v>195111.76</v>
      </c>
      <c r="F44" s="45">
        <f>SUM(F43,F30)</f>
        <v>200630.49897727309</v>
      </c>
      <c r="G44" s="64">
        <f>SUM(G30+G43)</f>
        <v>197027.20000000001</v>
      </c>
      <c r="H44" s="26"/>
      <c r="I44" s="68">
        <f>SUM(I30+I43)</f>
        <v>212070</v>
      </c>
      <c r="J44" s="64">
        <f>SUM(J30+J43)</f>
        <v>222889.5</v>
      </c>
      <c r="K44" s="64">
        <f>SUM(K30+K43)</f>
        <v>227451.5</v>
      </c>
      <c r="L44" s="64">
        <f>SUM(L30+L43)</f>
        <v>236581</v>
      </c>
      <c r="M44" s="1"/>
    </row>
    <row r="45" spans="2:13" ht="4.8" customHeight="1" x14ac:dyDescent="0.3">
      <c r="B45" s="83"/>
      <c r="C45" s="18"/>
      <c r="D45" s="18"/>
      <c r="E45" s="17"/>
      <c r="F45" s="17"/>
      <c r="G45" s="23"/>
      <c r="H45" s="23"/>
      <c r="I45" s="62"/>
      <c r="J45" s="84"/>
      <c r="K45" s="57">
        <f>SUM(G45*0.75)</f>
        <v>0</v>
      </c>
      <c r="L45" s="57">
        <f>SUM(H45*0.75)</f>
        <v>0</v>
      </c>
      <c r="M45" s="1"/>
    </row>
    <row r="46" spans="2:13" ht="13.5" hidden="1" customHeight="1" x14ac:dyDescent="0.3">
      <c r="B46" s="12"/>
      <c r="C46" s="22"/>
      <c r="D46" s="21"/>
      <c r="E46" s="21" t="s">
        <v>99</v>
      </c>
      <c r="F46" s="13"/>
      <c r="G46" s="63"/>
      <c r="H46" s="30"/>
      <c r="I46" s="63"/>
      <c r="J46" s="63"/>
      <c r="K46" s="47"/>
      <c r="L46" s="47"/>
      <c r="M46" s="1"/>
    </row>
    <row r="47" spans="2:13" ht="13.5" customHeight="1" x14ac:dyDescent="0.3">
      <c r="B47" s="14" t="s">
        <v>100</v>
      </c>
      <c r="C47" s="3"/>
      <c r="D47" s="7"/>
      <c r="E47" s="7"/>
      <c r="F47" s="9"/>
      <c r="G47" s="188" t="s">
        <v>101</v>
      </c>
      <c r="H47" s="27"/>
      <c r="I47" s="16">
        <f>SUM(G63)</f>
        <v>98196</v>
      </c>
      <c r="J47" s="16">
        <f>SUM(G63)</f>
        <v>98196</v>
      </c>
      <c r="K47" s="16">
        <f>SUM(G63)</f>
        <v>98196</v>
      </c>
      <c r="L47" s="16">
        <f>SUM(G63)</f>
        <v>98196</v>
      </c>
      <c r="M47" s="1"/>
    </row>
    <row r="48" spans="2:13" s="2" customFormat="1" ht="13.5" hidden="1" customHeight="1" x14ac:dyDescent="0.3">
      <c r="B48" s="14" t="s">
        <v>103</v>
      </c>
      <c r="C48" s="3">
        <v>99060</v>
      </c>
      <c r="D48" s="7">
        <v>99060</v>
      </c>
      <c r="E48" s="7">
        <v>8564</v>
      </c>
      <c r="F48" s="9">
        <f>SUM(E48*12)</f>
        <v>102768</v>
      </c>
      <c r="G48" s="16"/>
      <c r="H48" s="27"/>
      <c r="I48" s="16">
        <f>SUM(F48)</f>
        <v>102768</v>
      </c>
      <c r="J48" s="16">
        <f>SUM(F48)</f>
        <v>102768</v>
      </c>
      <c r="K48" s="54"/>
      <c r="L48" s="54"/>
      <c r="M48" s="32"/>
    </row>
    <row r="49" spans="2:13" ht="13.5" customHeight="1" x14ac:dyDescent="0.3">
      <c r="B49" s="14" t="s">
        <v>342</v>
      </c>
      <c r="C49" s="4"/>
      <c r="D49" s="8"/>
      <c r="E49" s="28">
        <v>5446</v>
      </c>
      <c r="F49" s="9"/>
      <c r="G49" s="16">
        <f>SUM(G60)</f>
        <v>62004</v>
      </c>
      <c r="H49" s="27" t="s">
        <v>104</v>
      </c>
      <c r="I49" s="188" t="s">
        <v>101</v>
      </c>
      <c r="J49" s="188" t="s">
        <v>101</v>
      </c>
      <c r="K49" s="196" t="s">
        <v>101</v>
      </c>
      <c r="L49" s="196" t="s">
        <v>101</v>
      </c>
      <c r="M49" s="1"/>
    </row>
    <row r="50" spans="2:13" ht="13.5" customHeight="1" x14ac:dyDescent="0.3">
      <c r="B50" s="46" t="s">
        <v>264</v>
      </c>
      <c r="C50" s="4"/>
      <c r="D50" s="8"/>
      <c r="E50" s="28"/>
      <c r="F50" s="9"/>
      <c r="G50" s="61">
        <f>SUM(575000*10%)</f>
        <v>57500</v>
      </c>
      <c r="H50" s="27"/>
      <c r="I50" s="61">
        <f>SUM(575000*10%)</f>
        <v>57500</v>
      </c>
      <c r="J50" s="61">
        <f>SUM(575000*10%)</f>
        <v>57500</v>
      </c>
      <c r="K50" s="61">
        <f>SUM(575000*10%)</f>
        <v>57500</v>
      </c>
      <c r="L50" s="61">
        <f>SUM(575000*10%)</f>
        <v>57500</v>
      </c>
    </row>
    <row r="51" spans="2:13" ht="13.5" hidden="1" customHeight="1" x14ac:dyDescent="0.3">
      <c r="B51" s="46" t="s">
        <v>105</v>
      </c>
      <c r="C51" s="4"/>
      <c r="D51" s="8"/>
      <c r="E51" s="28"/>
      <c r="F51" s="9"/>
      <c r="G51" s="61">
        <v>0</v>
      </c>
      <c r="H51" s="27" t="s">
        <v>263</v>
      </c>
      <c r="I51" s="61">
        <v>0</v>
      </c>
      <c r="J51" s="61">
        <v>0</v>
      </c>
      <c r="K51" s="48">
        <f>SUM(G51*0.75)</f>
        <v>0</v>
      </c>
      <c r="L51" s="48">
        <v>0</v>
      </c>
    </row>
    <row r="52" spans="2:13" ht="13.5" customHeight="1" x14ac:dyDescent="0.3">
      <c r="B52" s="46" t="s">
        <v>324</v>
      </c>
      <c r="C52" s="4"/>
      <c r="D52" s="8"/>
      <c r="E52" s="28"/>
      <c r="F52" s="9"/>
      <c r="G52" s="61">
        <f>SUM((G6+G34)*5%)</f>
        <v>20519.410000000003</v>
      </c>
      <c r="H52" s="27"/>
      <c r="I52" s="61">
        <f>SUM((I6+I34)*5%)</f>
        <v>21398.5</v>
      </c>
      <c r="J52" s="61">
        <f>SUM((J6+J34)*5%)</f>
        <v>21806.975000000002</v>
      </c>
      <c r="K52" s="61">
        <f>SUM((K6+K34)*5%)</f>
        <v>22027.575000000001</v>
      </c>
      <c r="L52" s="61">
        <f>SUM((L6+L34)*5%)</f>
        <v>22869.050000000003</v>
      </c>
    </row>
    <row r="53" spans="2:13" ht="13.5" hidden="1" customHeight="1" x14ac:dyDescent="0.3">
      <c r="B53" s="14" t="s">
        <v>106</v>
      </c>
      <c r="C53" s="5">
        <f>SUM(183325-C47)</f>
        <v>183325</v>
      </c>
      <c r="D53" s="19">
        <f>SUM(158893-D47)</f>
        <v>158893</v>
      </c>
      <c r="E53" s="8"/>
      <c r="F53" s="10"/>
      <c r="G53" s="188" t="s">
        <v>101</v>
      </c>
      <c r="H53" s="27"/>
      <c r="I53" s="59">
        <f>SUM(I44-I47-I50-I51-I52)</f>
        <v>34975.5</v>
      </c>
      <c r="J53" s="59">
        <f>SUM(J44-J47-J50-J51-J52)</f>
        <v>45386.524999999994</v>
      </c>
      <c r="K53" s="54" t="s">
        <v>101</v>
      </c>
      <c r="L53" s="54" t="s">
        <v>101</v>
      </c>
    </row>
    <row r="54" spans="2:13" ht="13.5" customHeight="1" x14ac:dyDescent="0.3">
      <c r="B54" s="14" t="s">
        <v>106</v>
      </c>
      <c r="C54" s="5" t="s">
        <v>101</v>
      </c>
      <c r="D54" s="5" t="s">
        <v>101</v>
      </c>
      <c r="E54" s="5" t="e">
        <f>SUM(E44-#REF!)</f>
        <v>#REF!</v>
      </c>
      <c r="F54" s="5" t="s">
        <v>101</v>
      </c>
      <c r="G54" s="188" t="s">
        <v>101</v>
      </c>
      <c r="H54" s="27"/>
      <c r="I54" s="59">
        <f>SUM(I44-I47-I50-I51-I52)</f>
        <v>34975.5</v>
      </c>
      <c r="J54" s="59">
        <f>SUM(J44-J47-J50-J51-J52)</f>
        <v>45386.524999999994</v>
      </c>
      <c r="K54" s="59">
        <f>SUM(K44-K47-K50-K51-K52)</f>
        <v>49727.925000000003</v>
      </c>
      <c r="L54" s="59">
        <f>SUM(L44-L47-L50-L51-L52)</f>
        <v>58015.95</v>
      </c>
    </row>
    <row r="55" spans="2:13" ht="13.5" hidden="1" customHeight="1" x14ac:dyDescent="0.3">
      <c r="B55" s="14" t="s">
        <v>107</v>
      </c>
      <c r="C55" s="5"/>
      <c r="D55" s="19"/>
      <c r="E55" s="8"/>
      <c r="F55" s="10"/>
      <c r="G55" s="16">
        <f>SUM(G44-G48-G50-G51-G52)</f>
        <v>119007.79000000001</v>
      </c>
      <c r="H55" s="27"/>
      <c r="I55" s="16">
        <f>SUM(I44-I48-I50-I51-I52)</f>
        <v>30403.5</v>
      </c>
      <c r="J55" s="16">
        <f>SUM(J44-J48-J50-J51-J52)</f>
        <v>40814.524999999994</v>
      </c>
      <c r="K55" s="54">
        <f>SUM(G55*0.75)</f>
        <v>89255.842499999999</v>
      </c>
      <c r="L55" s="54">
        <f>SUM(H55*0.75)</f>
        <v>0</v>
      </c>
    </row>
    <row r="56" spans="2:13" ht="13.5" customHeight="1" thickBot="1" x14ac:dyDescent="0.35">
      <c r="B56" s="15" t="s">
        <v>108</v>
      </c>
      <c r="C56" s="6" t="s">
        <v>101</v>
      </c>
      <c r="D56" s="20" t="s">
        <v>101</v>
      </c>
      <c r="E56" s="78"/>
      <c r="F56" s="11" t="s">
        <v>101</v>
      </c>
      <c r="G56" s="64">
        <f>SUM(G44-G49-G50-G51-G52)</f>
        <v>57003.790000000008</v>
      </c>
      <c r="H56" s="31"/>
      <c r="I56" s="189" t="s">
        <v>101</v>
      </c>
      <c r="J56" s="189" t="s">
        <v>101</v>
      </c>
      <c r="K56" s="196" t="s">
        <v>101</v>
      </c>
      <c r="L56" s="196" t="s">
        <v>101</v>
      </c>
    </row>
    <row r="57" spans="2:13" ht="13.5" customHeight="1" thickBot="1" x14ac:dyDescent="0.35">
      <c r="B57" s="190" t="s">
        <v>290</v>
      </c>
      <c r="C57" s="191" t="s">
        <v>101</v>
      </c>
      <c r="D57" s="192" t="s">
        <v>101</v>
      </c>
      <c r="E57" s="193"/>
      <c r="F57" s="194" t="s">
        <v>101</v>
      </c>
      <c r="G57" s="207">
        <f>SUM(G56*0.7)</f>
        <v>39902.653000000006</v>
      </c>
      <c r="H57" s="195"/>
      <c r="I57" s="207">
        <f>SUM(I54*0.7)</f>
        <v>24482.85</v>
      </c>
      <c r="J57" s="207">
        <f>SUM(J54*0.7)</f>
        <v>31770.567499999994</v>
      </c>
      <c r="K57" s="207">
        <f>SUM(K54*0.7)</f>
        <v>34809.547500000001</v>
      </c>
      <c r="L57" s="207">
        <f>SUM(L54*0.7)</f>
        <v>40611.164999999994</v>
      </c>
    </row>
    <row r="58" spans="2:13" ht="13.5" customHeight="1" thickBot="1" x14ac:dyDescent="0.35"/>
    <row r="59" spans="2:13" ht="13.5" customHeight="1" thickBot="1" x14ac:dyDescent="0.35">
      <c r="B59" s="90" t="s">
        <v>109</v>
      </c>
      <c r="E59" s="197"/>
      <c r="F59" s="21" t="s">
        <v>99</v>
      </c>
      <c r="G59" s="22" t="s">
        <v>98</v>
      </c>
    </row>
    <row r="60" spans="2:13" ht="13.5" customHeight="1" thickBot="1" x14ac:dyDescent="0.35">
      <c r="B60" s="198" t="s">
        <v>342</v>
      </c>
      <c r="E60" s="187"/>
      <c r="F60" s="273">
        <v>5167</v>
      </c>
      <c r="G60" s="270">
        <f>SUM(F60*12)</f>
        <v>62004</v>
      </c>
    </row>
    <row r="61" spans="2:13" ht="13.5" customHeight="1" thickBot="1" x14ac:dyDescent="0.35">
      <c r="B61" s="58" t="s">
        <v>378</v>
      </c>
      <c r="E61" s="187"/>
      <c r="F61" s="273">
        <v>4908</v>
      </c>
      <c r="G61" s="200">
        <f t="shared" ref="G61:G62" si="1">SUM(F61*12)</f>
        <v>58896</v>
      </c>
    </row>
    <row r="62" spans="2:13" ht="13.5" customHeight="1" thickBot="1" x14ac:dyDescent="0.35">
      <c r="B62" s="58" t="s">
        <v>377</v>
      </c>
      <c r="E62" s="187"/>
      <c r="F62" s="273">
        <v>8013</v>
      </c>
      <c r="G62" s="200">
        <f t="shared" si="1"/>
        <v>96156</v>
      </c>
    </row>
    <row r="63" spans="2:13" ht="13.5" customHeight="1" thickBot="1" x14ac:dyDescent="0.35">
      <c r="B63" s="58" t="s">
        <v>100</v>
      </c>
      <c r="E63" s="187"/>
      <c r="F63" s="272">
        <v>8183</v>
      </c>
      <c r="G63" s="200">
        <f>SUM(F63*12)</f>
        <v>98196</v>
      </c>
    </row>
    <row r="64" spans="2:13" ht="13.5" customHeight="1" thickBot="1" x14ac:dyDescent="0.35">
      <c r="B64" s="58" t="s">
        <v>102</v>
      </c>
      <c r="E64" s="187"/>
      <c r="F64" s="272">
        <v>8356</v>
      </c>
      <c r="G64" s="271">
        <f>SUM(F64*12)</f>
        <v>100272</v>
      </c>
    </row>
    <row r="65" spans="2:7" ht="15" thickBot="1" x14ac:dyDescent="0.35">
      <c r="B65" s="199" t="s">
        <v>103</v>
      </c>
      <c r="F65" s="272">
        <v>8564</v>
      </c>
      <c r="G65" s="271">
        <v>102768</v>
      </c>
    </row>
    <row r="67" spans="2:7" x14ac:dyDescent="0.3">
      <c r="B67" s="208" t="s">
        <v>291</v>
      </c>
      <c r="F67" s="206">
        <f>SUM(G57+I57+J57+K57+L57)</f>
        <v>171576.783</v>
      </c>
    </row>
    <row r="71" spans="2:7" x14ac:dyDescent="0.3">
      <c r="C71" s="269"/>
    </row>
    <row r="72" spans="2:7" x14ac:dyDescent="0.3">
      <c r="C72" s="268"/>
    </row>
    <row r="73" spans="2:7" x14ac:dyDescent="0.3">
      <c r="C73" s="269"/>
    </row>
  </sheetData>
  <mergeCells count="1">
    <mergeCell ref="H6:H7"/>
  </mergeCells>
  <pageMargins left="0.25" right="0.25" top="0.75" bottom="0.75" header="0.3" footer="0.3"/>
  <pageSetup scale="32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1000"/>
  <sheetViews>
    <sheetView zoomScale="130" zoomScaleNormal="130" workbookViewId="0">
      <pane xSplit="8" ySplit="2" topLeftCell="I24" activePane="bottomRight" state="frozen"/>
      <selection pane="topRight" activeCell="G1" sqref="G1"/>
      <selection pane="bottomLeft" activeCell="A3" sqref="A3"/>
      <selection pane="bottomRight" activeCell="A35" sqref="A35"/>
    </sheetView>
  </sheetViews>
  <sheetFormatPr defaultRowHeight="14.4" x14ac:dyDescent="0.3"/>
  <cols>
    <col min="1" max="1" width="8.88671875" style="231"/>
    <col min="2" max="2" width="13.88671875" customWidth="1"/>
    <col min="3" max="3" width="9.77734375" customWidth="1"/>
    <col min="4" max="4" width="17.6640625" customWidth="1"/>
    <col min="5" max="5" width="14.109375" customWidth="1"/>
    <col min="6" max="7" width="12.109375" customWidth="1"/>
    <col min="8" max="8" width="35" customWidth="1"/>
    <col min="9" max="9" width="9.88671875" customWidth="1"/>
    <col min="10" max="10" width="9.33203125" customWidth="1"/>
    <col min="11" max="12" width="12.5546875" customWidth="1"/>
    <col min="13" max="13" width="12.5546875" style="132" customWidth="1"/>
    <col min="14" max="22" width="12.5546875" customWidth="1"/>
    <col min="23" max="23" width="11.109375" bestFit="1" customWidth="1"/>
    <col min="24" max="25" width="10.109375" customWidth="1"/>
    <col min="26" max="34" width="8.6640625" customWidth="1"/>
    <col min="36" max="36" width="11.88671875" bestFit="1" customWidth="1"/>
    <col min="37" max="47" width="8.6640625" customWidth="1"/>
    <col min="49" max="49" width="11.33203125" bestFit="1" customWidth="1"/>
    <col min="50" max="60" width="8.6640625" customWidth="1"/>
    <col min="62" max="62" width="11.33203125" bestFit="1" customWidth="1"/>
    <col min="63" max="73" width="8.6640625" customWidth="1"/>
    <col min="75" max="75" width="11.33203125" bestFit="1" customWidth="1"/>
  </cols>
  <sheetData>
    <row r="1" spans="1:75" ht="18.600000000000001" thickBot="1" x14ac:dyDescent="0.4">
      <c r="A1" s="294" t="s">
        <v>110</v>
      </c>
      <c r="B1" s="294"/>
      <c r="C1" s="294"/>
      <c r="D1" s="294"/>
      <c r="E1" s="294"/>
      <c r="F1" s="294"/>
      <c r="G1" s="227"/>
      <c r="H1" s="124"/>
      <c r="I1" s="133"/>
      <c r="J1" s="133"/>
      <c r="K1" s="301" t="s">
        <v>111</v>
      </c>
      <c r="L1" s="302"/>
      <c r="M1" s="303"/>
      <c r="N1" s="302"/>
      <c r="O1" s="302"/>
      <c r="P1" s="302"/>
      <c r="Q1" s="302"/>
      <c r="R1" s="302"/>
      <c r="S1" s="302"/>
      <c r="T1" s="302"/>
      <c r="U1" s="302"/>
      <c r="V1" s="304"/>
      <c r="W1" s="305"/>
      <c r="X1" s="298" t="s">
        <v>112</v>
      </c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300"/>
      <c r="AK1" s="306" t="s">
        <v>113</v>
      </c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8"/>
      <c r="AX1" s="309" t="s">
        <v>114</v>
      </c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1"/>
      <c r="BK1" s="295" t="s">
        <v>115</v>
      </c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7"/>
    </row>
    <row r="2" spans="1:75" ht="72.599999999999994" thickBot="1" x14ac:dyDescent="0.35">
      <c r="A2" s="229" t="s">
        <v>314</v>
      </c>
      <c r="B2" s="229" t="s">
        <v>313</v>
      </c>
      <c r="C2" s="229" t="s">
        <v>116</v>
      </c>
      <c r="D2" s="177" t="s">
        <v>117</v>
      </c>
      <c r="E2" s="229" t="s">
        <v>118</v>
      </c>
      <c r="F2" s="229" t="s">
        <v>396</v>
      </c>
      <c r="G2" s="228" t="s">
        <v>395</v>
      </c>
      <c r="H2" s="123" t="s">
        <v>119</v>
      </c>
      <c r="I2" s="94" t="s">
        <v>120</v>
      </c>
      <c r="J2" s="129"/>
      <c r="K2" s="94">
        <v>43922</v>
      </c>
      <c r="L2" s="94" t="s">
        <v>121</v>
      </c>
      <c r="M2" s="94" t="s">
        <v>122</v>
      </c>
      <c r="N2" s="94">
        <v>44013</v>
      </c>
      <c r="O2" s="94" t="s">
        <v>123</v>
      </c>
      <c r="P2" s="94">
        <v>44075</v>
      </c>
      <c r="Q2" s="94">
        <v>44105</v>
      </c>
      <c r="R2" s="94" t="s">
        <v>124</v>
      </c>
      <c r="S2" s="94">
        <v>44166</v>
      </c>
      <c r="T2" s="94">
        <v>44197</v>
      </c>
      <c r="U2" s="94">
        <v>44228</v>
      </c>
      <c r="V2" s="94">
        <v>44256</v>
      </c>
      <c r="W2" s="96" t="s">
        <v>125</v>
      </c>
      <c r="X2" s="97">
        <v>44287</v>
      </c>
      <c r="Y2" s="97">
        <v>44317</v>
      </c>
      <c r="Z2" s="97">
        <v>44348</v>
      </c>
      <c r="AA2" s="97">
        <v>44378</v>
      </c>
      <c r="AB2" s="97">
        <v>44409</v>
      </c>
      <c r="AC2" s="97">
        <v>44440</v>
      </c>
      <c r="AD2" s="97">
        <v>44470</v>
      </c>
      <c r="AE2" s="97">
        <v>44501</v>
      </c>
      <c r="AF2" s="97">
        <v>44531</v>
      </c>
      <c r="AG2" s="97">
        <v>44562</v>
      </c>
      <c r="AH2" s="97">
        <v>44593</v>
      </c>
      <c r="AI2" s="97">
        <v>44621</v>
      </c>
      <c r="AJ2" s="136" t="s">
        <v>126</v>
      </c>
      <c r="AK2" s="142">
        <v>44652</v>
      </c>
      <c r="AL2" s="139">
        <v>44682</v>
      </c>
      <c r="AM2" s="140" t="s">
        <v>127</v>
      </c>
      <c r="AN2" s="139">
        <v>44743</v>
      </c>
      <c r="AO2" s="139">
        <v>44774</v>
      </c>
      <c r="AP2" s="139">
        <v>44805</v>
      </c>
      <c r="AQ2" s="139">
        <v>44835</v>
      </c>
      <c r="AR2" s="139">
        <v>44866</v>
      </c>
      <c r="AS2" s="139">
        <v>44896</v>
      </c>
      <c r="AT2" s="139">
        <v>44927</v>
      </c>
      <c r="AU2" s="139">
        <v>44958</v>
      </c>
      <c r="AV2" s="139">
        <v>44986</v>
      </c>
      <c r="AW2" s="141" t="s">
        <v>128</v>
      </c>
      <c r="AX2" s="145">
        <v>45017</v>
      </c>
      <c r="AY2" s="146">
        <v>45047</v>
      </c>
      <c r="AZ2" s="147" t="s">
        <v>129</v>
      </c>
      <c r="BA2" s="146">
        <v>45108</v>
      </c>
      <c r="BB2" s="146">
        <v>45139</v>
      </c>
      <c r="BC2" s="146">
        <v>45170</v>
      </c>
      <c r="BD2" s="146">
        <v>45200</v>
      </c>
      <c r="BE2" s="146">
        <v>45231</v>
      </c>
      <c r="BF2" s="146">
        <v>45261</v>
      </c>
      <c r="BG2" s="146">
        <v>45292</v>
      </c>
      <c r="BH2" s="146">
        <v>45323</v>
      </c>
      <c r="BI2" s="146">
        <v>45352</v>
      </c>
      <c r="BJ2" s="148" t="s">
        <v>130</v>
      </c>
      <c r="BK2" s="152">
        <v>45383</v>
      </c>
      <c r="BL2" s="153">
        <v>45413</v>
      </c>
      <c r="BM2" s="154" t="s">
        <v>131</v>
      </c>
      <c r="BN2" s="153">
        <v>45474</v>
      </c>
      <c r="BO2" s="153">
        <v>45870</v>
      </c>
      <c r="BP2" s="153">
        <v>45536</v>
      </c>
      <c r="BQ2" s="153">
        <v>45566</v>
      </c>
      <c r="BR2" s="153">
        <v>45597</v>
      </c>
      <c r="BS2" s="153">
        <v>45627</v>
      </c>
      <c r="BT2" s="153">
        <v>45658</v>
      </c>
      <c r="BU2" s="153">
        <v>45689</v>
      </c>
      <c r="BV2" s="153">
        <v>45717</v>
      </c>
      <c r="BW2" s="155" t="s">
        <v>132</v>
      </c>
    </row>
    <row r="3" spans="1:75" x14ac:dyDescent="0.3">
      <c r="A3" s="231" t="s">
        <v>315</v>
      </c>
      <c r="B3" s="85" t="s">
        <v>133</v>
      </c>
      <c r="C3" s="98" t="s">
        <v>134</v>
      </c>
      <c r="D3" s="99" t="s">
        <v>135</v>
      </c>
      <c r="E3" s="100">
        <v>43709</v>
      </c>
      <c r="F3" s="105">
        <v>400</v>
      </c>
      <c r="G3" s="223">
        <v>400</v>
      </c>
      <c r="H3" s="125" t="s">
        <v>136</v>
      </c>
      <c r="I3" s="108"/>
      <c r="J3" s="108"/>
      <c r="K3" s="107">
        <v>0</v>
      </c>
      <c r="L3" s="108">
        <v>450</v>
      </c>
      <c r="M3" s="108">
        <v>450</v>
      </c>
      <c r="N3" s="108">
        <v>450</v>
      </c>
      <c r="O3" s="108">
        <v>450</v>
      </c>
      <c r="P3" s="108">
        <v>450</v>
      </c>
      <c r="Q3" s="108">
        <v>450</v>
      </c>
      <c r="R3" s="108">
        <v>0</v>
      </c>
      <c r="S3" s="108">
        <v>0</v>
      </c>
      <c r="T3" s="108">
        <v>0</v>
      </c>
      <c r="U3" s="108">
        <v>0</v>
      </c>
      <c r="V3" s="109">
        <v>0</v>
      </c>
      <c r="W3" s="110">
        <f t="shared" ref="W3:W34" si="0">SUM(K3:V3)</f>
        <v>2700</v>
      </c>
      <c r="X3" s="115">
        <v>0</v>
      </c>
      <c r="Y3" s="115">
        <v>475</v>
      </c>
      <c r="Z3" s="115">
        <v>475</v>
      </c>
      <c r="AA3" s="116">
        <v>475</v>
      </c>
      <c r="AB3" s="116">
        <v>475</v>
      </c>
      <c r="AC3" s="116">
        <v>475</v>
      </c>
      <c r="AD3" s="116">
        <v>475</v>
      </c>
      <c r="AE3" s="116">
        <v>0</v>
      </c>
      <c r="AF3" s="116">
        <v>0</v>
      </c>
      <c r="AG3" s="116">
        <v>0</v>
      </c>
      <c r="AH3" s="116">
        <v>0</v>
      </c>
      <c r="AI3" s="116">
        <v>0</v>
      </c>
      <c r="AJ3" s="117">
        <f t="shared" ref="AJ3:AJ18" si="1">SUM(X3:AI3)</f>
        <v>2850</v>
      </c>
      <c r="AK3" s="137">
        <v>0</v>
      </c>
      <c r="AL3" s="138">
        <v>475</v>
      </c>
      <c r="AM3" s="138">
        <v>475</v>
      </c>
      <c r="AN3" s="138">
        <v>475</v>
      </c>
      <c r="AO3" s="138">
        <v>475</v>
      </c>
      <c r="AP3" s="138">
        <v>475</v>
      </c>
      <c r="AQ3" s="138">
        <v>475</v>
      </c>
      <c r="AR3" s="138"/>
      <c r="AS3" s="138"/>
      <c r="AT3" s="138"/>
      <c r="AU3" s="138"/>
      <c r="AV3" s="138"/>
      <c r="AW3" s="143">
        <f>SUM(AK3:AV3)</f>
        <v>2850</v>
      </c>
      <c r="AX3" s="149">
        <v>0</v>
      </c>
      <c r="AY3" s="150">
        <v>475</v>
      </c>
      <c r="AZ3" s="150">
        <v>475</v>
      </c>
      <c r="BA3" s="150">
        <v>475</v>
      </c>
      <c r="BB3" s="150">
        <v>475</v>
      </c>
      <c r="BC3" s="150">
        <v>475</v>
      </c>
      <c r="BD3" s="150">
        <v>475</v>
      </c>
      <c r="BE3" s="150"/>
      <c r="BF3" s="150"/>
      <c r="BG3" s="150"/>
      <c r="BH3" s="150"/>
      <c r="BI3" s="150"/>
      <c r="BJ3" s="151">
        <f>SUM(AX3:BI3)</f>
        <v>2850</v>
      </c>
      <c r="BK3" s="158">
        <v>0</v>
      </c>
      <c r="BL3" s="164">
        <v>500</v>
      </c>
      <c r="BM3" s="164">
        <v>500</v>
      </c>
      <c r="BN3" s="164">
        <v>500</v>
      </c>
      <c r="BO3" s="164">
        <v>500</v>
      </c>
      <c r="BP3" s="164">
        <v>500</v>
      </c>
      <c r="BQ3" s="164">
        <v>500</v>
      </c>
      <c r="BR3" s="164"/>
      <c r="BS3" s="164"/>
      <c r="BT3" s="164"/>
      <c r="BU3" s="164"/>
      <c r="BV3" s="164"/>
      <c r="BW3" s="159">
        <f>SUM(BK3:BV3)</f>
        <v>3000</v>
      </c>
    </row>
    <row r="4" spans="1:75" x14ac:dyDescent="0.3">
      <c r="A4" s="231" t="s">
        <v>316</v>
      </c>
      <c r="B4" s="88" t="s">
        <v>133</v>
      </c>
      <c r="C4" s="39" t="s">
        <v>137</v>
      </c>
      <c r="D4" s="38" t="s">
        <v>394</v>
      </c>
      <c r="E4" s="40">
        <v>43640</v>
      </c>
      <c r="F4" s="79">
        <v>400</v>
      </c>
      <c r="G4" s="291">
        <v>400</v>
      </c>
      <c r="H4" s="126" t="s">
        <v>136</v>
      </c>
      <c r="I4" s="112"/>
      <c r="J4" s="112"/>
      <c r="K4" s="111">
        <v>0</v>
      </c>
      <c r="L4" s="112">
        <v>450</v>
      </c>
      <c r="M4" s="112">
        <v>450</v>
      </c>
      <c r="N4" s="112">
        <v>450</v>
      </c>
      <c r="O4" s="112">
        <v>450</v>
      </c>
      <c r="P4" s="112">
        <v>450</v>
      </c>
      <c r="Q4" s="112">
        <v>450</v>
      </c>
      <c r="R4" s="112">
        <v>0</v>
      </c>
      <c r="S4" s="112">
        <v>0</v>
      </c>
      <c r="T4" s="112">
        <v>0</v>
      </c>
      <c r="U4" s="112">
        <v>0</v>
      </c>
      <c r="V4" s="113">
        <v>0</v>
      </c>
      <c r="W4" s="114">
        <f t="shared" si="0"/>
        <v>2700</v>
      </c>
      <c r="X4" s="115">
        <v>0</v>
      </c>
      <c r="Y4" s="115">
        <v>475</v>
      </c>
      <c r="Z4" s="115">
        <v>475</v>
      </c>
      <c r="AA4" s="116">
        <v>475</v>
      </c>
      <c r="AB4" s="116">
        <v>475</v>
      </c>
      <c r="AC4" s="116">
        <v>475</v>
      </c>
      <c r="AD4" s="116">
        <v>475</v>
      </c>
      <c r="AE4" s="116">
        <v>0</v>
      </c>
      <c r="AF4" s="116">
        <v>0</v>
      </c>
      <c r="AG4" s="116">
        <v>0</v>
      </c>
      <c r="AH4" s="116">
        <v>0</v>
      </c>
      <c r="AI4" s="116">
        <v>0</v>
      </c>
      <c r="AJ4" s="117">
        <f t="shared" si="1"/>
        <v>2850</v>
      </c>
      <c r="AK4" s="137">
        <v>0</v>
      </c>
      <c r="AL4" s="138">
        <v>475</v>
      </c>
      <c r="AM4" s="138">
        <v>475</v>
      </c>
      <c r="AN4" s="138">
        <v>475</v>
      </c>
      <c r="AO4" s="138">
        <v>475</v>
      </c>
      <c r="AP4" s="138">
        <v>475</v>
      </c>
      <c r="AQ4" s="138">
        <v>475</v>
      </c>
      <c r="AR4" s="138"/>
      <c r="AS4" s="138"/>
      <c r="AT4" s="138"/>
      <c r="AU4" s="138"/>
      <c r="AV4" s="138"/>
      <c r="AW4" s="143">
        <f t="shared" ref="AW4:AW67" si="2">SUM(AK4:AV4)</f>
        <v>2850</v>
      </c>
      <c r="AX4" s="149">
        <v>0</v>
      </c>
      <c r="AY4" s="150">
        <v>475</v>
      </c>
      <c r="AZ4" s="150">
        <v>475</v>
      </c>
      <c r="BA4" s="150">
        <v>475</v>
      </c>
      <c r="BB4" s="150">
        <v>475</v>
      </c>
      <c r="BC4" s="150">
        <v>475</v>
      </c>
      <c r="BD4" s="150">
        <v>475</v>
      </c>
      <c r="BE4" s="150"/>
      <c r="BF4" s="150"/>
      <c r="BG4" s="150"/>
      <c r="BH4" s="150"/>
      <c r="BI4" s="150"/>
      <c r="BJ4" s="151">
        <f t="shared" ref="BJ4:BJ67" si="3">SUM(AX4:BI4)</f>
        <v>2850</v>
      </c>
      <c r="BK4" s="160">
        <v>0</v>
      </c>
      <c r="BL4" s="165">
        <v>500</v>
      </c>
      <c r="BM4" s="165">
        <v>500</v>
      </c>
      <c r="BN4" s="165">
        <v>500</v>
      </c>
      <c r="BO4" s="165">
        <v>500</v>
      </c>
      <c r="BP4" s="165">
        <v>500</v>
      </c>
      <c r="BQ4" s="165">
        <v>500</v>
      </c>
      <c r="BR4" s="165"/>
      <c r="BS4" s="165"/>
      <c r="BT4" s="165"/>
      <c r="BU4" s="165"/>
      <c r="BV4" s="165"/>
      <c r="BW4" s="161">
        <f t="shared" ref="BW4:BW67" si="4">SUM(BK4:BV4)</f>
        <v>3000</v>
      </c>
    </row>
    <row r="5" spans="1:75" x14ac:dyDescent="0.3">
      <c r="A5" s="231" t="s">
        <v>315</v>
      </c>
      <c r="B5" s="88" t="s">
        <v>133</v>
      </c>
      <c r="C5" s="39" t="s">
        <v>138</v>
      </c>
      <c r="D5" s="38" t="s">
        <v>139</v>
      </c>
      <c r="E5" s="40">
        <v>43729</v>
      </c>
      <c r="F5" s="79">
        <v>400</v>
      </c>
      <c r="G5" s="224">
        <v>400</v>
      </c>
      <c r="H5" s="126" t="s">
        <v>136</v>
      </c>
      <c r="I5" s="112"/>
      <c r="J5" s="112"/>
      <c r="K5" s="111">
        <v>0</v>
      </c>
      <c r="L5" s="112">
        <v>450</v>
      </c>
      <c r="M5" s="112">
        <v>450</v>
      </c>
      <c r="N5" s="112">
        <v>450</v>
      </c>
      <c r="O5" s="112">
        <v>450</v>
      </c>
      <c r="P5" s="112">
        <v>450</v>
      </c>
      <c r="Q5" s="112">
        <v>450</v>
      </c>
      <c r="R5" s="112">
        <v>0</v>
      </c>
      <c r="S5" s="112">
        <v>0</v>
      </c>
      <c r="T5" s="112">
        <v>0</v>
      </c>
      <c r="U5" s="112">
        <v>0</v>
      </c>
      <c r="V5" s="113">
        <v>0</v>
      </c>
      <c r="W5" s="114">
        <f t="shared" si="0"/>
        <v>2700</v>
      </c>
      <c r="X5" s="115">
        <v>0</v>
      </c>
      <c r="Y5" s="115">
        <v>475</v>
      </c>
      <c r="Z5" s="115">
        <v>475</v>
      </c>
      <c r="AA5" s="116">
        <v>475</v>
      </c>
      <c r="AB5" s="116">
        <v>475</v>
      </c>
      <c r="AC5" s="116">
        <v>475</v>
      </c>
      <c r="AD5" s="116">
        <v>475</v>
      </c>
      <c r="AE5" s="116">
        <v>0</v>
      </c>
      <c r="AF5" s="116">
        <v>0</v>
      </c>
      <c r="AG5" s="116">
        <v>0</v>
      </c>
      <c r="AH5" s="116">
        <v>0</v>
      </c>
      <c r="AI5" s="116">
        <v>0</v>
      </c>
      <c r="AJ5" s="117">
        <f t="shared" si="1"/>
        <v>2850</v>
      </c>
      <c r="AK5" s="137">
        <v>0</v>
      </c>
      <c r="AL5" s="138">
        <v>475</v>
      </c>
      <c r="AM5" s="138">
        <v>475</v>
      </c>
      <c r="AN5" s="138">
        <v>475</v>
      </c>
      <c r="AO5" s="138">
        <v>475</v>
      </c>
      <c r="AP5" s="138">
        <v>475</v>
      </c>
      <c r="AQ5" s="138">
        <v>475</v>
      </c>
      <c r="AR5" s="138"/>
      <c r="AS5" s="138"/>
      <c r="AT5" s="138"/>
      <c r="AU5" s="138"/>
      <c r="AV5" s="138"/>
      <c r="AW5" s="143">
        <f t="shared" si="2"/>
        <v>2850</v>
      </c>
      <c r="AX5" s="149">
        <v>0</v>
      </c>
      <c r="AY5" s="150">
        <v>475</v>
      </c>
      <c r="AZ5" s="150">
        <v>475</v>
      </c>
      <c r="BA5" s="150">
        <v>475</v>
      </c>
      <c r="BB5" s="150">
        <v>475</v>
      </c>
      <c r="BC5" s="150">
        <v>475</v>
      </c>
      <c r="BD5" s="150">
        <v>475</v>
      </c>
      <c r="BE5" s="150"/>
      <c r="BF5" s="150"/>
      <c r="BG5" s="150"/>
      <c r="BH5" s="150"/>
      <c r="BI5" s="150"/>
      <c r="BJ5" s="151">
        <f t="shared" si="3"/>
        <v>2850</v>
      </c>
      <c r="BK5" s="160">
        <v>0</v>
      </c>
      <c r="BL5" s="165">
        <v>500</v>
      </c>
      <c r="BM5" s="165">
        <v>500</v>
      </c>
      <c r="BN5" s="165">
        <v>500</v>
      </c>
      <c r="BO5" s="165">
        <v>500</v>
      </c>
      <c r="BP5" s="165">
        <v>500</v>
      </c>
      <c r="BQ5" s="165">
        <v>500</v>
      </c>
      <c r="BR5" s="165"/>
      <c r="BS5" s="165"/>
      <c r="BT5" s="165"/>
      <c r="BU5" s="165"/>
      <c r="BV5" s="165"/>
      <c r="BW5" s="161">
        <f t="shared" si="4"/>
        <v>3000</v>
      </c>
    </row>
    <row r="6" spans="1:75" x14ac:dyDescent="0.3">
      <c r="A6" s="231" t="s">
        <v>316</v>
      </c>
      <c r="B6" s="88" t="s">
        <v>140</v>
      </c>
      <c r="C6" s="39" t="s">
        <v>141</v>
      </c>
      <c r="D6" s="38" t="s">
        <v>142</v>
      </c>
      <c r="E6" s="40">
        <v>43723</v>
      </c>
      <c r="F6" s="79">
        <v>500</v>
      </c>
      <c r="G6" s="226">
        <v>525</v>
      </c>
      <c r="H6" s="127"/>
      <c r="I6" s="112">
        <v>25</v>
      </c>
      <c r="J6" s="130">
        <v>43983</v>
      </c>
      <c r="K6" s="111">
        <v>525</v>
      </c>
      <c r="L6" s="112">
        <v>525</v>
      </c>
      <c r="M6" s="112">
        <v>525</v>
      </c>
      <c r="N6" s="112">
        <v>525</v>
      </c>
      <c r="O6" s="112">
        <v>525</v>
      </c>
      <c r="P6" s="112">
        <v>525</v>
      </c>
      <c r="Q6" s="112">
        <v>525</v>
      </c>
      <c r="R6" s="112">
        <v>525</v>
      </c>
      <c r="S6" s="112">
        <v>525</v>
      </c>
      <c r="T6" s="112">
        <v>525</v>
      </c>
      <c r="U6" s="112">
        <v>525</v>
      </c>
      <c r="V6" s="112">
        <v>525</v>
      </c>
      <c r="W6" s="114">
        <f t="shared" si="0"/>
        <v>6300</v>
      </c>
      <c r="X6" s="115">
        <v>525</v>
      </c>
      <c r="Y6" s="115">
        <v>525</v>
      </c>
      <c r="Z6" s="115">
        <v>525</v>
      </c>
      <c r="AA6" s="115">
        <v>525</v>
      </c>
      <c r="AB6" s="115">
        <v>525</v>
      </c>
      <c r="AC6" s="115">
        <v>525</v>
      </c>
      <c r="AD6" s="115">
        <v>525</v>
      </c>
      <c r="AE6" s="115">
        <v>525</v>
      </c>
      <c r="AF6" s="115">
        <v>525</v>
      </c>
      <c r="AG6" s="115">
        <v>525</v>
      </c>
      <c r="AH6" s="115">
        <v>525</v>
      </c>
      <c r="AI6" s="115">
        <v>525</v>
      </c>
      <c r="AJ6" s="117">
        <f t="shared" si="1"/>
        <v>6300</v>
      </c>
      <c r="AK6" s="137">
        <v>525</v>
      </c>
      <c r="AL6" s="138">
        <v>525</v>
      </c>
      <c r="AM6" s="138">
        <v>545</v>
      </c>
      <c r="AN6" s="138">
        <v>545</v>
      </c>
      <c r="AO6" s="138">
        <v>545</v>
      </c>
      <c r="AP6" s="138">
        <v>545</v>
      </c>
      <c r="AQ6" s="138">
        <v>545</v>
      </c>
      <c r="AR6" s="138">
        <v>545</v>
      </c>
      <c r="AS6" s="138">
        <v>545</v>
      </c>
      <c r="AT6" s="138">
        <v>545</v>
      </c>
      <c r="AU6" s="138">
        <v>545</v>
      </c>
      <c r="AV6" s="138">
        <v>545</v>
      </c>
      <c r="AW6" s="143">
        <f t="shared" si="2"/>
        <v>6500</v>
      </c>
      <c r="AX6" s="149">
        <v>525</v>
      </c>
      <c r="AY6" s="150">
        <v>525</v>
      </c>
      <c r="AZ6" s="150">
        <v>545</v>
      </c>
      <c r="BA6" s="150">
        <v>545</v>
      </c>
      <c r="BB6" s="150">
        <v>545</v>
      </c>
      <c r="BC6" s="150">
        <v>545</v>
      </c>
      <c r="BD6" s="150">
        <v>545</v>
      </c>
      <c r="BE6" s="150">
        <v>545</v>
      </c>
      <c r="BF6" s="150">
        <v>545</v>
      </c>
      <c r="BG6" s="150">
        <v>545</v>
      </c>
      <c r="BH6" s="150">
        <v>545</v>
      </c>
      <c r="BI6" s="150">
        <v>545</v>
      </c>
      <c r="BJ6" s="151">
        <f t="shared" si="3"/>
        <v>6500</v>
      </c>
      <c r="BK6" s="166">
        <v>545</v>
      </c>
      <c r="BL6" s="165">
        <v>545</v>
      </c>
      <c r="BM6" s="165">
        <v>565</v>
      </c>
      <c r="BN6" s="165">
        <v>565</v>
      </c>
      <c r="BO6" s="165">
        <v>565</v>
      </c>
      <c r="BP6" s="165">
        <v>565</v>
      </c>
      <c r="BQ6" s="165">
        <v>565</v>
      </c>
      <c r="BR6" s="165">
        <v>565</v>
      </c>
      <c r="BS6" s="165">
        <v>565</v>
      </c>
      <c r="BT6" s="165">
        <v>565</v>
      </c>
      <c r="BU6" s="165">
        <v>565</v>
      </c>
      <c r="BV6" s="165">
        <v>565</v>
      </c>
      <c r="BW6" s="161">
        <f t="shared" si="4"/>
        <v>6740</v>
      </c>
    </row>
    <row r="7" spans="1:75" x14ac:dyDescent="0.3">
      <c r="A7" s="231" t="s">
        <v>315</v>
      </c>
      <c r="B7" s="88" t="s">
        <v>140</v>
      </c>
      <c r="C7" s="39" t="s">
        <v>144</v>
      </c>
      <c r="D7" s="38" t="s">
        <v>145</v>
      </c>
      <c r="E7" s="40">
        <v>43511</v>
      </c>
      <c r="F7" s="79">
        <v>425</v>
      </c>
      <c r="G7" s="224">
        <v>425</v>
      </c>
      <c r="H7" s="80" t="s">
        <v>143</v>
      </c>
      <c r="I7" s="112">
        <v>25</v>
      </c>
      <c r="J7" s="130">
        <v>43983</v>
      </c>
      <c r="K7" s="111">
        <v>425</v>
      </c>
      <c r="L7" s="112">
        <v>425</v>
      </c>
      <c r="M7" s="112">
        <v>450</v>
      </c>
      <c r="N7" s="112">
        <v>450</v>
      </c>
      <c r="O7" s="112">
        <v>450</v>
      </c>
      <c r="P7" s="112">
        <v>450</v>
      </c>
      <c r="Q7" s="112">
        <v>450</v>
      </c>
      <c r="R7" s="112">
        <v>450</v>
      </c>
      <c r="S7" s="112">
        <v>450</v>
      </c>
      <c r="T7" s="112">
        <v>450</v>
      </c>
      <c r="U7" s="112">
        <v>450</v>
      </c>
      <c r="V7" s="112">
        <v>450</v>
      </c>
      <c r="W7" s="114">
        <f t="shared" si="0"/>
        <v>5350</v>
      </c>
      <c r="X7" s="115">
        <v>450</v>
      </c>
      <c r="Y7" s="115">
        <v>450</v>
      </c>
      <c r="Z7" s="115">
        <v>450</v>
      </c>
      <c r="AA7" s="115">
        <v>450</v>
      </c>
      <c r="AB7" s="115">
        <v>450</v>
      </c>
      <c r="AC7" s="115">
        <v>450</v>
      </c>
      <c r="AD7" s="115">
        <v>450</v>
      </c>
      <c r="AE7" s="115">
        <v>450</v>
      </c>
      <c r="AF7" s="115">
        <v>450</v>
      </c>
      <c r="AG7" s="115">
        <v>450</v>
      </c>
      <c r="AH7" s="115">
        <v>450</v>
      </c>
      <c r="AI7" s="115">
        <v>450</v>
      </c>
      <c r="AJ7" s="117">
        <f t="shared" si="1"/>
        <v>5400</v>
      </c>
      <c r="AK7" s="137">
        <v>450</v>
      </c>
      <c r="AL7" s="138">
        <v>450</v>
      </c>
      <c r="AM7" s="138">
        <v>470</v>
      </c>
      <c r="AN7" s="138">
        <v>470</v>
      </c>
      <c r="AO7" s="138">
        <v>470</v>
      </c>
      <c r="AP7" s="138">
        <v>470</v>
      </c>
      <c r="AQ7" s="138">
        <v>470</v>
      </c>
      <c r="AR7" s="138">
        <v>470</v>
      </c>
      <c r="AS7" s="138">
        <v>470</v>
      </c>
      <c r="AT7" s="138">
        <v>470</v>
      </c>
      <c r="AU7" s="138">
        <v>470</v>
      </c>
      <c r="AV7" s="138">
        <v>470</v>
      </c>
      <c r="AW7" s="143">
        <f t="shared" si="2"/>
        <v>5600</v>
      </c>
      <c r="AX7" s="149">
        <v>450</v>
      </c>
      <c r="AY7" s="150">
        <v>450</v>
      </c>
      <c r="AZ7" s="150">
        <v>470</v>
      </c>
      <c r="BA7" s="150">
        <v>470</v>
      </c>
      <c r="BB7" s="150">
        <v>470</v>
      </c>
      <c r="BC7" s="150">
        <v>470</v>
      </c>
      <c r="BD7" s="150">
        <v>470</v>
      </c>
      <c r="BE7" s="150">
        <v>470</v>
      </c>
      <c r="BF7" s="150">
        <v>470</v>
      </c>
      <c r="BG7" s="150">
        <v>470</v>
      </c>
      <c r="BH7" s="150">
        <v>470</v>
      </c>
      <c r="BI7" s="150">
        <v>470</v>
      </c>
      <c r="BJ7" s="151">
        <f t="shared" si="3"/>
        <v>5600</v>
      </c>
      <c r="BK7" s="166">
        <v>470</v>
      </c>
      <c r="BL7" s="165">
        <v>470</v>
      </c>
      <c r="BM7" s="165">
        <v>490</v>
      </c>
      <c r="BN7" s="165">
        <v>490</v>
      </c>
      <c r="BO7" s="165">
        <v>490</v>
      </c>
      <c r="BP7" s="165">
        <v>490</v>
      </c>
      <c r="BQ7" s="165">
        <v>490</v>
      </c>
      <c r="BR7" s="165">
        <v>490</v>
      </c>
      <c r="BS7" s="165">
        <v>490</v>
      </c>
      <c r="BT7" s="165">
        <v>490</v>
      </c>
      <c r="BU7" s="165">
        <v>490</v>
      </c>
      <c r="BV7" s="165">
        <v>490</v>
      </c>
      <c r="BW7" s="161">
        <f t="shared" si="4"/>
        <v>5840</v>
      </c>
    </row>
    <row r="8" spans="1:75" x14ac:dyDescent="0.3">
      <c r="A8" s="231" t="s">
        <v>315</v>
      </c>
      <c r="B8" s="88" t="s">
        <v>140</v>
      </c>
      <c r="C8" s="39" t="s">
        <v>146</v>
      </c>
      <c r="D8" s="38" t="s">
        <v>147</v>
      </c>
      <c r="E8" s="40">
        <v>40764</v>
      </c>
      <c r="F8" s="79">
        <v>490</v>
      </c>
      <c r="G8" s="224">
        <v>490</v>
      </c>
      <c r="H8" s="80" t="s">
        <v>143</v>
      </c>
      <c r="I8" s="112">
        <v>25</v>
      </c>
      <c r="J8" s="130">
        <v>43983</v>
      </c>
      <c r="K8" s="111">
        <v>490</v>
      </c>
      <c r="L8" s="112">
        <v>490</v>
      </c>
      <c r="M8" s="112">
        <v>515</v>
      </c>
      <c r="N8" s="112">
        <v>515</v>
      </c>
      <c r="O8" s="112">
        <v>515</v>
      </c>
      <c r="P8" s="112">
        <v>515</v>
      </c>
      <c r="Q8" s="112">
        <v>515</v>
      </c>
      <c r="R8" s="112">
        <v>515</v>
      </c>
      <c r="S8" s="112">
        <v>515</v>
      </c>
      <c r="T8" s="112">
        <v>515</v>
      </c>
      <c r="U8" s="112">
        <v>515</v>
      </c>
      <c r="V8" s="112">
        <v>515</v>
      </c>
      <c r="W8" s="114">
        <f t="shared" si="0"/>
        <v>6130</v>
      </c>
      <c r="X8" s="115">
        <v>515</v>
      </c>
      <c r="Y8" s="115">
        <v>515</v>
      </c>
      <c r="Z8" s="115">
        <v>515</v>
      </c>
      <c r="AA8" s="115">
        <v>515</v>
      </c>
      <c r="AB8" s="115">
        <v>515</v>
      </c>
      <c r="AC8" s="115">
        <v>515</v>
      </c>
      <c r="AD8" s="115">
        <v>515</v>
      </c>
      <c r="AE8" s="115">
        <v>515</v>
      </c>
      <c r="AF8" s="115">
        <v>515</v>
      </c>
      <c r="AG8" s="115">
        <v>515</v>
      </c>
      <c r="AH8" s="115">
        <v>515</v>
      </c>
      <c r="AI8" s="115">
        <v>515</v>
      </c>
      <c r="AJ8" s="117">
        <f t="shared" si="1"/>
        <v>6180</v>
      </c>
      <c r="AK8" s="137">
        <v>515</v>
      </c>
      <c r="AL8" s="138">
        <v>515</v>
      </c>
      <c r="AM8" s="138">
        <v>535</v>
      </c>
      <c r="AN8" s="138">
        <v>535</v>
      </c>
      <c r="AO8" s="138">
        <v>535</v>
      </c>
      <c r="AP8" s="138">
        <v>535</v>
      </c>
      <c r="AQ8" s="138">
        <v>535</v>
      </c>
      <c r="AR8" s="138">
        <v>535</v>
      </c>
      <c r="AS8" s="138">
        <v>535</v>
      </c>
      <c r="AT8" s="138">
        <v>535</v>
      </c>
      <c r="AU8" s="138">
        <v>535</v>
      </c>
      <c r="AV8" s="138">
        <v>535</v>
      </c>
      <c r="AW8" s="143">
        <f t="shared" si="2"/>
        <v>6380</v>
      </c>
      <c r="AX8" s="149">
        <v>515</v>
      </c>
      <c r="AY8" s="150">
        <v>515</v>
      </c>
      <c r="AZ8" s="150">
        <v>535</v>
      </c>
      <c r="BA8" s="150">
        <v>535</v>
      </c>
      <c r="BB8" s="150">
        <v>535</v>
      </c>
      <c r="BC8" s="150">
        <v>535</v>
      </c>
      <c r="BD8" s="150">
        <v>535</v>
      </c>
      <c r="BE8" s="150">
        <v>535</v>
      </c>
      <c r="BF8" s="150">
        <v>535</v>
      </c>
      <c r="BG8" s="150">
        <v>535</v>
      </c>
      <c r="BH8" s="150">
        <v>535</v>
      </c>
      <c r="BI8" s="150">
        <v>535</v>
      </c>
      <c r="BJ8" s="151">
        <f t="shared" si="3"/>
        <v>6380</v>
      </c>
      <c r="BK8" s="166">
        <v>535</v>
      </c>
      <c r="BL8" s="165">
        <v>535</v>
      </c>
      <c r="BM8" s="165">
        <v>555</v>
      </c>
      <c r="BN8" s="165">
        <v>555</v>
      </c>
      <c r="BO8" s="165">
        <v>555</v>
      </c>
      <c r="BP8" s="165">
        <v>555</v>
      </c>
      <c r="BQ8" s="165">
        <v>555</v>
      </c>
      <c r="BR8" s="165">
        <v>555</v>
      </c>
      <c r="BS8" s="165">
        <v>555</v>
      </c>
      <c r="BT8" s="165">
        <v>555</v>
      </c>
      <c r="BU8" s="165">
        <v>555</v>
      </c>
      <c r="BV8" s="165">
        <v>555</v>
      </c>
      <c r="BW8" s="161">
        <f t="shared" si="4"/>
        <v>6620</v>
      </c>
    </row>
    <row r="9" spans="1:75" x14ac:dyDescent="0.3">
      <c r="A9" s="231" t="s">
        <v>315</v>
      </c>
      <c r="B9" s="88" t="s">
        <v>140</v>
      </c>
      <c r="C9" s="39" t="s">
        <v>148</v>
      </c>
      <c r="D9" s="38" t="s">
        <v>149</v>
      </c>
      <c r="E9" s="40">
        <v>43252</v>
      </c>
      <c r="F9" s="79">
        <v>600</v>
      </c>
      <c r="G9" s="224">
        <v>600</v>
      </c>
      <c r="H9" s="80" t="s">
        <v>143</v>
      </c>
      <c r="I9" s="112">
        <v>20</v>
      </c>
      <c r="J9" s="130"/>
      <c r="K9" s="111">
        <v>600</v>
      </c>
      <c r="L9" s="112">
        <v>600</v>
      </c>
      <c r="M9" s="112">
        <v>620</v>
      </c>
      <c r="N9" s="112">
        <v>620</v>
      </c>
      <c r="O9" s="112">
        <v>620</v>
      </c>
      <c r="P9" s="112">
        <v>620</v>
      </c>
      <c r="Q9" s="112">
        <v>620</v>
      </c>
      <c r="R9" s="112">
        <v>620</v>
      </c>
      <c r="S9" s="112">
        <v>620</v>
      </c>
      <c r="T9" s="112">
        <v>620</v>
      </c>
      <c r="U9" s="112">
        <v>620</v>
      </c>
      <c r="V9" s="112">
        <v>620</v>
      </c>
      <c r="W9" s="114">
        <f t="shared" si="0"/>
        <v>7400</v>
      </c>
      <c r="X9" s="115">
        <v>620</v>
      </c>
      <c r="Y9" s="115">
        <v>620</v>
      </c>
      <c r="Z9" s="115">
        <v>620</v>
      </c>
      <c r="AA9" s="115">
        <v>620</v>
      </c>
      <c r="AB9" s="115">
        <v>620</v>
      </c>
      <c r="AC9" s="115">
        <v>620</v>
      </c>
      <c r="AD9" s="115">
        <v>620</v>
      </c>
      <c r="AE9" s="115">
        <v>620</v>
      </c>
      <c r="AF9" s="115">
        <v>620</v>
      </c>
      <c r="AG9" s="115">
        <v>620</v>
      </c>
      <c r="AH9" s="115">
        <v>620</v>
      </c>
      <c r="AI9" s="115">
        <v>620</v>
      </c>
      <c r="AJ9" s="117">
        <f t="shared" si="1"/>
        <v>7440</v>
      </c>
      <c r="AK9" s="137">
        <v>620</v>
      </c>
      <c r="AL9" s="138">
        <v>620</v>
      </c>
      <c r="AM9" s="138">
        <v>640</v>
      </c>
      <c r="AN9" s="138">
        <v>640</v>
      </c>
      <c r="AO9" s="138">
        <v>640</v>
      </c>
      <c r="AP9" s="138">
        <v>640</v>
      </c>
      <c r="AQ9" s="138">
        <v>640</v>
      </c>
      <c r="AR9" s="138">
        <v>640</v>
      </c>
      <c r="AS9" s="138">
        <v>640</v>
      </c>
      <c r="AT9" s="138">
        <v>640</v>
      </c>
      <c r="AU9" s="138">
        <v>640</v>
      </c>
      <c r="AV9" s="138">
        <v>640</v>
      </c>
      <c r="AW9" s="143">
        <f t="shared" si="2"/>
        <v>7640</v>
      </c>
      <c r="AX9" s="149">
        <v>620</v>
      </c>
      <c r="AY9" s="150">
        <v>620</v>
      </c>
      <c r="AZ9" s="150">
        <v>640</v>
      </c>
      <c r="BA9" s="150">
        <v>640</v>
      </c>
      <c r="BB9" s="150">
        <v>640</v>
      </c>
      <c r="BC9" s="150">
        <v>640</v>
      </c>
      <c r="BD9" s="150">
        <v>640</v>
      </c>
      <c r="BE9" s="150">
        <v>640</v>
      </c>
      <c r="BF9" s="150">
        <v>640</v>
      </c>
      <c r="BG9" s="150">
        <v>640</v>
      </c>
      <c r="BH9" s="150">
        <v>640</v>
      </c>
      <c r="BI9" s="150">
        <v>640</v>
      </c>
      <c r="BJ9" s="151">
        <f t="shared" si="3"/>
        <v>7640</v>
      </c>
      <c r="BK9" s="166">
        <v>640</v>
      </c>
      <c r="BL9" s="165">
        <v>640</v>
      </c>
      <c r="BM9" s="165">
        <v>660</v>
      </c>
      <c r="BN9" s="165">
        <v>660</v>
      </c>
      <c r="BO9" s="165">
        <v>660</v>
      </c>
      <c r="BP9" s="165">
        <v>660</v>
      </c>
      <c r="BQ9" s="165">
        <v>660</v>
      </c>
      <c r="BR9" s="165">
        <v>660</v>
      </c>
      <c r="BS9" s="165">
        <v>660</v>
      </c>
      <c r="BT9" s="165">
        <v>660</v>
      </c>
      <c r="BU9" s="165">
        <v>660</v>
      </c>
      <c r="BV9" s="165">
        <v>660</v>
      </c>
      <c r="BW9" s="161">
        <f t="shared" si="4"/>
        <v>7880</v>
      </c>
    </row>
    <row r="10" spans="1:75" x14ac:dyDescent="0.3">
      <c r="A10" s="231" t="s">
        <v>316</v>
      </c>
      <c r="B10" s="88" t="s">
        <v>133</v>
      </c>
      <c r="C10" s="39" t="s">
        <v>150</v>
      </c>
      <c r="D10" s="38" t="s">
        <v>152</v>
      </c>
      <c r="E10" s="40">
        <v>43685</v>
      </c>
      <c r="F10" s="79">
        <v>400</v>
      </c>
      <c r="G10" s="226">
        <v>0</v>
      </c>
      <c r="H10" s="126" t="s">
        <v>136</v>
      </c>
      <c r="I10" s="112"/>
      <c r="J10" s="112"/>
      <c r="K10" s="111">
        <v>0</v>
      </c>
      <c r="L10" s="112">
        <v>450</v>
      </c>
      <c r="M10" s="112">
        <v>450</v>
      </c>
      <c r="N10" s="112">
        <v>450</v>
      </c>
      <c r="O10" s="112">
        <v>450</v>
      </c>
      <c r="P10" s="112">
        <v>450</v>
      </c>
      <c r="Q10" s="112">
        <v>450</v>
      </c>
      <c r="R10" s="112">
        <v>0</v>
      </c>
      <c r="S10" s="112">
        <v>0</v>
      </c>
      <c r="T10" s="112">
        <v>0</v>
      </c>
      <c r="U10" s="112">
        <v>0</v>
      </c>
      <c r="V10" s="113">
        <v>0</v>
      </c>
      <c r="W10" s="114">
        <f t="shared" si="0"/>
        <v>2700</v>
      </c>
      <c r="X10" s="115">
        <v>0</v>
      </c>
      <c r="Y10" s="115">
        <v>475</v>
      </c>
      <c r="Z10" s="115">
        <v>475</v>
      </c>
      <c r="AA10" s="116">
        <v>475</v>
      </c>
      <c r="AB10" s="116">
        <v>475</v>
      </c>
      <c r="AC10" s="116">
        <v>475</v>
      </c>
      <c r="AD10" s="116">
        <v>475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7">
        <f t="shared" si="1"/>
        <v>2850</v>
      </c>
      <c r="AK10" s="137">
        <v>0</v>
      </c>
      <c r="AL10" s="138">
        <v>475</v>
      </c>
      <c r="AM10" s="138">
        <v>475</v>
      </c>
      <c r="AN10" s="138">
        <v>475</v>
      </c>
      <c r="AO10" s="138">
        <v>475</v>
      </c>
      <c r="AP10" s="138">
        <v>475</v>
      </c>
      <c r="AQ10" s="138">
        <v>475</v>
      </c>
      <c r="AR10" s="138"/>
      <c r="AS10" s="138"/>
      <c r="AT10" s="138"/>
      <c r="AU10" s="138"/>
      <c r="AV10" s="138"/>
      <c r="AW10" s="143">
        <f t="shared" si="2"/>
        <v>2850</v>
      </c>
      <c r="AX10" s="149">
        <v>0</v>
      </c>
      <c r="AY10" s="150">
        <v>475</v>
      </c>
      <c r="AZ10" s="150">
        <v>475</v>
      </c>
      <c r="BA10" s="150">
        <v>475</v>
      </c>
      <c r="BB10" s="150">
        <v>475</v>
      </c>
      <c r="BC10" s="150">
        <v>475</v>
      </c>
      <c r="BD10" s="150">
        <v>475</v>
      </c>
      <c r="BE10" s="150"/>
      <c r="BF10" s="150"/>
      <c r="BG10" s="150"/>
      <c r="BH10" s="150"/>
      <c r="BI10" s="150"/>
      <c r="BJ10" s="151">
        <f t="shared" si="3"/>
        <v>2850</v>
      </c>
      <c r="BK10" s="160">
        <v>0</v>
      </c>
      <c r="BL10" s="165">
        <v>500</v>
      </c>
      <c r="BM10" s="165">
        <v>500</v>
      </c>
      <c r="BN10" s="165">
        <v>500</v>
      </c>
      <c r="BO10" s="165">
        <v>500</v>
      </c>
      <c r="BP10" s="165">
        <v>500</v>
      </c>
      <c r="BQ10" s="165">
        <v>500</v>
      </c>
      <c r="BR10" s="165"/>
      <c r="BS10" s="165"/>
      <c r="BT10" s="165"/>
      <c r="BU10" s="165"/>
      <c r="BV10" s="165"/>
      <c r="BW10" s="161">
        <f t="shared" si="4"/>
        <v>3000</v>
      </c>
    </row>
    <row r="11" spans="1:75" x14ac:dyDescent="0.3">
      <c r="A11" s="231" t="s">
        <v>316</v>
      </c>
      <c r="B11" s="88" t="s">
        <v>133</v>
      </c>
      <c r="C11" s="39" t="s">
        <v>151</v>
      </c>
      <c r="D11" s="38" t="s">
        <v>397</v>
      </c>
      <c r="E11" s="40">
        <v>43678</v>
      </c>
      <c r="F11" s="79">
        <v>400</v>
      </c>
      <c r="G11" s="226">
        <v>400</v>
      </c>
      <c r="H11" s="126" t="s">
        <v>136</v>
      </c>
      <c r="I11" s="112"/>
      <c r="J11" s="112"/>
      <c r="K11" s="111">
        <v>0</v>
      </c>
      <c r="L11" s="112">
        <v>450</v>
      </c>
      <c r="M11" s="112">
        <v>450</v>
      </c>
      <c r="N11" s="112">
        <v>450</v>
      </c>
      <c r="O11" s="112">
        <v>450</v>
      </c>
      <c r="P11" s="112">
        <v>450</v>
      </c>
      <c r="Q11" s="112">
        <v>450</v>
      </c>
      <c r="R11" s="112">
        <v>0</v>
      </c>
      <c r="S11" s="112">
        <v>0</v>
      </c>
      <c r="T11" s="112">
        <v>0</v>
      </c>
      <c r="U11" s="112">
        <v>0</v>
      </c>
      <c r="V11" s="113">
        <v>0</v>
      </c>
      <c r="W11" s="114">
        <f t="shared" si="0"/>
        <v>2700</v>
      </c>
      <c r="X11" s="115">
        <v>0</v>
      </c>
      <c r="Y11" s="115">
        <v>475</v>
      </c>
      <c r="Z11" s="115">
        <v>475</v>
      </c>
      <c r="AA11" s="116">
        <v>475</v>
      </c>
      <c r="AB11" s="116">
        <v>475</v>
      </c>
      <c r="AC11" s="116">
        <v>475</v>
      </c>
      <c r="AD11" s="116">
        <v>475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7">
        <f t="shared" si="1"/>
        <v>2850</v>
      </c>
      <c r="AK11" s="137">
        <v>0</v>
      </c>
      <c r="AL11" s="138">
        <v>475</v>
      </c>
      <c r="AM11" s="138">
        <v>475</v>
      </c>
      <c r="AN11" s="138">
        <v>475</v>
      </c>
      <c r="AO11" s="138">
        <v>475</v>
      </c>
      <c r="AP11" s="138">
        <v>475</v>
      </c>
      <c r="AQ11" s="138">
        <v>475</v>
      </c>
      <c r="AR11" s="138"/>
      <c r="AS11" s="138"/>
      <c r="AT11" s="138"/>
      <c r="AU11" s="138"/>
      <c r="AV11" s="138"/>
      <c r="AW11" s="143">
        <f t="shared" si="2"/>
        <v>2850</v>
      </c>
      <c r="AX11" s="149">
        <v>0</v>
      </c>
      <c r="AY11" s="150">
        <v>475</v>
      </c>
      <c r="AZ11" s="150">
        <v>475</v>
      </c>
      <c r="BA11" s="150">
        <v>475</v>
      </c>
      <c r="BB11" s="150">
        <v>475</v>
      </c>
      <c r="BC11" s="150">
        <v>475</v>
      </c>
      <c r="BD11" s="150">
        <v>475</v>
      </c>
      <c r="BE11" s="150"/>
      <c r="BF11" s="150"/>
      <c r="BG11" s="150"/>
      <c r="BH11" s="150"/>
      <c r="BI11" s="150"/>
      <c r="BJ11" s="151">
        <f t="shared" si="3"/>
        <v>2850</v>
      </c>
      <c r="BK11" s="160">
        <v>0</v>
      </c>
      <c r="BL11" s="165">
        <v>500</v>
      </c>
      <c r="BM11" s="165">
        <v>500</v>
      </c>
      <c r="BN11" s="165">
        <v>500</v>
      </c>
      <c r="BO11" s="165">
        <v>500</v>
      </c>
      <c r="BP11" s="165">
        <v>500</v>
      </c>
      <c r="BQ11" s="165">
        <v>500</v>
      </c>
      <c r="BR11" s="165"/>
      <c r="BS11" s="165"/>
      <c r="BT11" s="165"/>
      <c r="BU11" s="165"/>
      <c r="BV11" s="165"/>
      <c r="BW11" s="161">
        <f t="shared" si="4"/>
        <v>3000</v>
      </c>
    </row>
    <row r="12" spans="1:75" x14ac:dyDescent="0.3">
      <c r="A12" s="231" t="s">
        <v>316</v>
      </c>
      <c r="B12" s="88" t="s">
        <v>152</v>
      </c>
      <c r="C12" s="39" t="s">
        <v>153</v>
      </c>
      <c r="D12" s="38" t="s">
        <v>310</v>
      </c>
      <c r="E12" s="40">
        <v>43922</v>
      </c>
      <c r="F12" s="79">
        <v>0</v>
      </c>
      <c r="G12" s="226">
        <v>500</v>
      </c>
      <c r="H12" s="126"/>
      <c r="I12" s="112">
        <v>500</v>
      </c>
      <c r="J12" s="130"/>
      <c r="K12" s="111">
        <v>500</v>
      </c>
      <c r="L12" s="112">
        <v>500</v>
      </c>
      <c r="M12" s="112">
        <v>500</v>
      </c>
      <c r="N12" s="112">
        <v>500</v>
      </c>
      <c r="O12" s="112">
        <v>500</v>
      </c>
      <c r="P12" s="112">
        <v>500</v>
      </c>
      <c r="Q12" s="112">
        <v>500</v>
      </c>
      <c r="R12" s="112">
        <v>500</v>
      </c>
      <c r="S12" s="112">
        <v>500</v>
      </c>
      <c r="T12" s="112">
        <v>500</v>
      </c>
      <c r="U12" s="112">
        <v>500</v>
      </c>
      <c r="V12" s="112">
        <v>500</v>
      </c>
      <c r="W12" s="114">
        <f t="shared" si="0"/>
        <v>6000</v>
      </c>
      <c r="X12" s="115">
        <v>500</v>
      </c>
      <c r="Y12" s="115">
        <v>500</v>
      </c>
      <c r="Z12" s="115">
        <v>500</v>
      </c>
      <c r="AA12" s="115">
        <v>500</v>
      </c>
      <c r="AB12" s="115">
        <v>500</v>
      </c>
      <c r="AC12" s="115">
        <v>500</v>
      </c>
      <c r="AD12" s="115">
        <v>500</v>
      </c>
      <c r="AE12" s="115">
        <v>500</v>
      </c>
      <c r="AF12" s="115">
        <v>500</v>
      </c>
      <c r="AG12" s="115">
        <v>500</v>
      </c>
      <c r="AH12" s="115">
        <v>500</v>
      </c>
      <c r="AI12" s="115">
        <v>500</v>
      </c>
      <c r="AJ12" s="117">
        <f t="shared" si="1"/>
        <v>6000</v>
      </c>
      <c r="AK12" s="137">
        <v>500</v>
      </c>
      <c r="AL12" s="138">
        <v>500</v>
      </c>
      <c r="AM12" s="138">
        <v>520</v>
      </c>
      <c r="AN12" s="138">
        <v>520</v>
      </c>
      <c r="AO12" s="138">
        <v>520</v>
      </c>
      <c r="AP12" s="138">
        <v>520</v>
      </c>
      <c r="AQ12" s="138">
        <v>520</v>
      </c>
      <c r="AR12" s="138">
        <v>520</v>
      </c>
      <c r="AS12" s="138">
        <v>520</v>
      </c>
      <c r="AT12" s="138">
        <v>520</v>
      </c>
      <c r="AU12" s="138">
        <v>520</v>
      </c>
      <c r="AV12" s="138">
        <v>520</v>
      </c>
      <c r="AW12" s="143">
        <f t="shared" si="2"/>
        <v>6200</v>
      </c>
      <c r="AX12" s="149">
        <v>500</v>
      </c>
      <c r="AY12" s="150">
        <v>500</v>
      </c>
      <c r="AZ12" s="150">
        <v>520</v>
      </c>
      <c r="BA12" s="150">
        <v>520</v>
      </c>
      <c r="BB12" s="150">
        <v>520</v>
      </c>
      <c r="BC12" s="150">
        <v>520</v>
      </c>
      <c r="BD12" s="150">
        <v>520</v>
      </c>
      <c r="BE12" s="150">
        <v>520</v>
      </c>
      <c r="BF12" s="150">
        <v>520</v>
      </c>
      <c r="BG12" s="150">
        <v>520</v>
      </c>
      <c r="BH12" s="150">
        <v>520</v>
      </c>
      <c r="BI12" s="150">
        <v>520</v>
      </c>
      <c r="BJ12" s="151">
        <f t="shared" si="3"/>
        <v>6200</v>
      </c>
      <c r="BK12" s="160">
        <v>500</v>
      </c>
      <c r="BL12" s="165">
        <v>500</v>
      </c>
      <c r="BM12" s="165">
        <v>520</v>
      </c>
      <c r="BN12" s="165">
        <v>520</v>
      </c>
      <c r="BO12" s="165">
        <v>520</v>
      </c>
      <c r="BP12" s="165">
        <v>520</v>
      </c>
      <c r="BQ12" s="165">
        <v>520</v>
      </c>
      <c r="BR12" s="165">
        <v>520</v>
      </c>
      <c r="BS12" s="165">
        <v>520</v>
      </c>
      <c r="BT12" s="165">
        <v>520</v>
      </c>
      <c r="BU12" s="165">
        <v>520</v>
      </c>
      <c r="BV12" s="165">
        <v>520</v>
      </c>
      <c r="BW12" s="161">
        <f t="shared" si="4"/>
        <v>6200</v>
      </c>
    </row>
    <row r="13" spans="1:75" ht="28.8" x14ac:dyDescent="0.3">
      <c r="A13" s="231" t="s">
        <v>315</v>
      </c>
      <c r="B13" s="88" t="s">
        <v>152</v>
      </c>
      <c r="C13" s="39" t="s">
        <v>156</v>
      </c>
      <c r="D13" s="38" t="s">
        <v>152</v>
      </c>
      <c r="E13" s="41" t="s">
        <v>154</v>
      </c>
      <c r="F13" s="79">
        <v>0</v>
      </c>
      <c r="G13" s="224">
        <v>0</v>
      </c>
      <c r="H13" s="126" t="s">
        <v>155</v>
      </c>
      <c r="I13" s="112">
        <v>0</v>
      </c>
      <c r="J13" s="130" t="s">
        <v>157</v>
      </c>
      <c r="K13" s="111">
        <v>0</v>
      </c>
      <c r="L13" s="112">
        <v>0</v>
      </c>
      <c r="M13" s="112">
        <v>0</v>
      </c>
      <c r="N13" s="112">
        <v>0</v>
      </c>
      <c r="O13" s="112">
        <v>450</v>
      </c>
      <c r="P13" s="112">
        <v>450</v>
      </c>
      <c r="Q13" s="112">
        <v>450</v>
      </c>
      <c r="R13" s="112">
        <v>450</v>
      </c>
      <c r="S13" s="112">
        <v>450</v>
      </c>
      <c r="T13" s="112">
        <v>450</v>
      </c>
      <c r="U13" s="112">
        <v>450</v>
      </c>
      <c r="V13" s="113">
        <v>450</v>
      </c>
      <c r="W13" s="114">
        <f t="shared" si="0"/>
        <v>3600</v>
      </c>
      <c r="X13" s="115">
        <v>450</v>
      </c>
      <c r="Y13" s="115">
        <v>450</v>
      </c>
      <c r="Z13" s="115">
        <v>450</v>
      </c>
      <c r="AA13" s="116">
        <v>450</v>
      </c>
      <c r="AB13" s="116">
        <v>475</v>
      </c>
      <c r="AC13" s="116">
        <v>475</v>
      </c>
      <c r="AD13" s="116">
        <v>475</v>
      </c>
      <c r="AE13" s="116">
        <v>475</v>
      </c>
      <c r="AF13" s="116">
        <v>475</v>
      </c>
      <c r="AG13" s="116">
        <v>475</v>
      </c>
      <c r="AH13" s="116">
        <v>475</v>
      </c>
      <c r="AI13" s="116">
        <v>475</v>
      </c>
      <c r="AJ13" s="117">
        <f t="shared" si="1"/>
        <v>5600</v>
      </c>
      <c r="AK13" s="137">
        <v>475</v>
      </c>
      <c r="AL13" s="138">
        <v>475</v>
      </c>
      <c r="AM13" s="138">
        <v>475</v>
      </c>
      <c r="AN13" s="138">
        <v>475</v>
      </c>
      <c r="AO13" s="138">
        <v>475</v>
      </c>
      <c r="AP13" s="138">
        <v>475</v>
      </c>
      <c r="AQ13" s="138">
        <v>475</v>
      </c>
      <c r="AR13" s="138">
        <v>475</v>
      </c>
      <c r="AS13" s="138">
        <v>475</v>
      </c>
      <c r="AT13" s="138">
        <v>475</v>
      </c>
      <c r="AU13" s="138">
        <v>475</v>
      </c>
      <c r="AV13" s="138">
        <v>475</v>
      </c>
      <c r="AW13" s="143">
        <f t="shared" si="2"/>
        <v>5700</v>
      </c>
      <c r="AX13" s="149">
        <v>475</v>
      </c>
      <c r="AY13" s="150">
        <v>475</v>
      </c>
      <c r="AZ13" s="150">
        <v>475</v>
      </c>
      <c r="BA13" s="150">
        <v>475</v>
      </c>
      <c r="BB13" s="150">
        <v>500</v>
      </c>
      <c r="BC13" s="150">
        <v>500</v>
      </c>
      <c r="BD13" s="150">
        <v>500</v>
      </c>
      <c r="BE13" s="150">
        <v>500</v>
      </c>
      <c r="BF13" s="150">
        <v>500</v>
      </c>
      <c r="BG13" s="150">
        <v>500</v>
      </c>
      <c r="BH13" s="150">
        <v>500</v>
      </c>
      <c r="BI13" s="150">
        <v>500</v>
      </c>
      <c r="BJ13" s="151">
        <f t="shared" si="3"/>
        <v>5900</v>
      </c>
      <c r="BK13" s="160">
        <v>500</v>
      </c>
      <c r="BL13" s="165">
        <v>500</v>
      </c>
      <c r="BM13" s="165">
        <v>500</v>
      </c>
      <c r="BN13" s="165">
        <v>500</v>
      </c>
      <c r="BO13" s="165">
        <v>500</v>
      </c>
      <c r="BP13" s="165">
        <v>500</v>
      </c>
      <c r="BQ13" s="165">
        <v>500</v>
      </c>
      <c r="BR13" s="165">
        <v>500</v>
      </c>
      <c r="BS13" s="165">
        <v>500</v>
      </c>
      <c r="BT13" s="165">
        <v>500</v>
      </c>
      <c r="BU13" s="165">
        <v>500</v>
      </c>
      <c r="BV13" s="165">
        <v>500</v>
      </c>
      <c r="BW13" s="161">
        <f t="shared" si="4"/>
        <v>6000</v>
      </c>
    </row>
    <row r="14" spans="1:75" x14ac:dyDescent="0.3">
      <c r="A14" s="231" t="s">
        <v>316</v>
      </c>
      <c r="B14" s="88" t="s">
        <v>152</v>
      </c>
      <c r="C14" s="39" t="s">
        <v>158</v>
      </c>
      <c r="D14" s="38" t="s">
        <v>311</v>
      </c>
      <c r="E14" s="40">
        <v>43891</v>
      </c>
      <c r="F14" s="79">
        <v>0</v>
      </c>
      <c r="G14" s="226">
        <v>500</v>
      </c>
      <c r="H14" s="126"/>
      <c r="I14" s="112">
        <v>500</v>
      </c>
      <c r="J14" s="130">
        <v>44044</v>
      </c>
      <c r="K14" s="111">
        <v>500</v>
      </c>
      <c r="L14" s="112">
        <v>500</v>
      </c>
      <c r="M14" s="112">
        <v>500</v>
      </c>
      <c r="N14" s="112">
        <v>500</v>
      </c>
      <c r="O14" s="112">
        <v>500</v>
      </c>
      <c r="P14" s="112">
        <v>500</v>
      </c>
      <c r="Q14" s="112">
        <v>500</v>
      </c>
      <c r="R14" s="112">
        <v>500</v>
      </c>
      <c r="S14" s="112">
        <v>500</v>
      </c>
      <c r="T14" s="112">
        <v>500</v>
      </c>
      <c r="U14" s="112">
        <v>500</v>
      </c>
      <c r="V14" s="112">
        <v>500</v>
      </c>
      <c r="W14" s="114">
        <f t="shared" si="0"/>
        <v>6000</v>
      </c>
      <c r="X14" s="115">
        <v>500</v>
      </c>
      <c r="Y14" s="115">
        <v>500</v>
      </c>
      <c r="Z14" s="115">
        <v>500</v>
      </c>
      <c r="AA14" s="115">
        <v>500</v>
      </c>
      <c r="AB14" s="115">
        <v>500</v>
      </c>
      <c r="AC14" s="115">
        <v>500</v>
      </c>
      <c r="AD14" s="115">
        <v>500</v>
      </c>
      <c r="AE14" s="115">
        <v>500</v>
      </c>
      <c r="AF14" s="115">
        <v>500</v>
      </c>
      <c r="AG14" s="115">
        <v>500</v>
      </c>
      <c r="AH14" s="115">
        <v>500</v>
      </c>
      <c r="AI14" s="115">
        <v>500</v>
      </c>
      <c r="AJ14" s="117">
        <f t="shared" si="1"/>
        <v>6000</v>
      </c>
      <c r="AK14" s="137">
        <v>500</v>
      </c>
      <c r="AL14" s="138">
        <v>500</v>
      </c>
      <c r="AM14" s="138">
        <v>520</v>
      </c>
      <c r="AN14" s="138">
        <v>520</v>
      </c>
      <c r="AO14" s="138">
        <v>520</v>
      </c>
      <c r="AP14" s="138">
        <v>520</v>
      </c>
      <c r="AQ14" s="138">
        <v>520</v>
      </c>
      <c r="AR14" s="138">
        <v>520</v>
      </c>
      <c r="AS14" s="138">
        <v>520</v>
      </c>
      <c r="AT14" s="138">
        <v>520</v>
      </c>
      <c r="AU14" s="138">
        <v>520</v>
      </c>
      <c r="AV14" s="138">
        <v>520</v>
      </c>
      <c r="AW14" s="143">
        <f t="shared" si="2"/>
        <v>6200</v>
      </c>
      <c r="AX14" s="149">
        <v>500</v>
      </c>
      <c r="AY14" s="150">
        <v>500</v>
      </c>
      <c r="AZ14" s="150">
        <v>520</v>
      </c>
      <c r="BA14" s="150">
        <v>520</v>
      </c>
      <c r="BB14" s="150">
        <v>520</v>
      </c>
      <c r="BC14" s="150">
        <v>520</v>
      </c>
      <c r="BD14" s="150">
        <v>520</v>
      </c>
      <c r="BE14" s="150">
        <v>520</v>
      </c>
      <c r="BF14" s="150">
        <v>520</v>
      </c>
      <c r="BG14" s="150">
        <v>520</v>
      </c>
      <c r="BH14" s="150">
        <v>520</v>
      </c>
      <c r="BI14" s="150">
        <v>520</v>
      </c>
      <c r="BJ14" s="151">
        <f t="shared" si="3"/>
        <v>6200</v>
      </c>
      <c r="BK14" s="160">
        <v>500</v>
      </c>
      <c r="BL14" s="165">
        <v>500</v>
      </c>
      <c r="BM14" s="165">
        <v>520</v>
      </c>
      <c r="BN14" s="165">
        <v>520</v>
      </c>
      <c r="BO14" s="165">
        <v>520</v>
      </c>
      <c r="BP14" s="165">
        <v>520</v>
      </c>
      <c r="BQ14" s="165">
        <v>520</v>
      </c>
      <c r="BR14" s="165">
        <v>520</v>
      </c>
      <c r="BS14" s="165">
        <v>520</v>
      </c>
      <c r="BT14" s="165">
        <v>520</v>
      </c>
      <c r="BU14" s="165">
        <v>520</v>
      </c>
      <c r="BV14" s="165">
        <v>520</v>
      </c>
      <c r="BW14" s="161">
        <f t="shared" si="4"/>
        <v>6200</v>
      </c>
    </row>
    <row r="15" spans="1:75" x14ac:dyDescent="0.3">
      <c r="A15" s="231" t="s">
        <v>316</v>
      </c>
      <c r="B15" s="88" t="s">
        <v>133</v>
      </c>
      <c r="C15" s="39" t="s">
        <v>159</v>
      </c>
      <c r="D15" s="38" t="s">
        <v>152</v>
      </c>
      <c r="E15" s="40"/>
      <c r="F15" s="79">
        <v>0</v>
      </c>
      <c r="G15" s="226">
        <v>0</v>
      </c>
      <c r="H15" s="126" t="s">
        <v>136</v>
      </c>
      <c r="I15" s="112"/>
      <c r="J15" s="112"/>
      <c r="K15" s="111">
        <v>0</v>
      </c>
      <c r="L15" s="112">
        <v>450</v>
      </c>
      <c r="M15" s="112">
        <v>450</v>
      </c>
      <c r="N15" s="112">
        <v>450</v>
      </c>
      <c r="O15" s="112">
        <v>450</v>
      </c>
      <c r="P15" s="112">
        <v>450</v>
      </c>
      <c r="Q15" s="112">
        <v>450</v>
      </c>
      <c r="R15" s="112">
        <v>0</v>
      </c>
      <c r="S15" s="112">
        <v>0</v>
      </c>
      <c r="T15" s="112">
        <v>0</v>
      </c>
      <c r="U15" s="112">
        <v>0</v>
      </c>
      <c r="V15" s="113">
        <v>0</v>
      </c>
      <c r="W15" s="114">
        <f t="shared" si="0"/>
        <v>2700</v>
      </c>
      <c r="X15" s="115">
        <v>0</v>
      </c>
      <c r="Y15" s="115">
        <v>475</v>
      </c>
      <c r="Z15" s="115">
        <v>475</v>
      </c>
      <c r="AA15" s="116">
        <v>475</v>
      </c>
      <c r="AB15" s="116">
        <v>475</v>
      </c>
      <c r="AC15" s="116">
        <v>475</v>
      </c>
      <c r="AD15" s="116">
        <v>475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7">
        <f t="shared" si="1"/>
        <v>2850</v>
      </c>
      <c r="AK15" s="137">
        <v>0</v>
      </c>
      <c r="AL15" s="138">
        <v>475</v>
      </c>
      <c r="AM15" s="138">
        <v>475</v>
      </c>
      <c r="AN15" s="138">
        <v>475</v>
      </c>
      <c r="AO15" s="138">
        <v>475</v>
      </c>
      <c r="AP15" s="138">
        <v>475</v>
      </c>
      <c r="AQ15" s="138">
        <v>475</v>
      </c>
      <c r="AR15" s="138"/>
      <c r="AS15" s="138"/>
      <c r="AT15" s="138"/>
      <c r="AU15" s="138"/>
      <c r="AV15" s="138"/>
      <c r="AW15" s="143">
        <f t="shared" si="2"/>
        <v>2850</v>
      </c>
      <c r="AX15" s="149">
        <v>0</v>
      </c>
      <c r="AY15" s="150">
        <v>475</v>
      </c>
      <c r="AZ15" s="150">
        <v>475</v>
      </c>
      <c r="BA15" s="150">
        <v>475</v>
      </c>
      <c r="BB15" s="150">
        <v>475</v>
      </c>
      <c r="BC15" s="150">
        <v>475</v>
      </c>
      <c r="BD15" s="150">
        <v>475</v>
      </c>
      <c r="BE15" s="150"/>
      <c r="BF15" s="150"/>
      <c r="BG15" s="150"/>
      <c r="BH15" s="150"/>
      <c r="BI15" s="150"/>
      <c r="BJ15" s="151">
        <f t="shared" si="3"/>
        <v>2850</v>
      </c>
      <c r="BK15" s="160">
        <v>0</v>
      </c>
      <c r="BL15" s="165">
        <v>500</v>
      </c>
      <c r="BM15" s="165">
        <v>500</v>
      </c>
      <c r="BN15" s="165">
        <v>500</v>
      </c>
      <c r="BO15" s="165">
        <v>500</v>
      </c>
      <c r="BP15" s="165">
        <v>500</v>
      </c>
      <c r="BQ15" s="165">
        <v>500</v>
      </c>
      <c r="BR15" s="165"/>
      <c r="BS15" s="165"/>
      <c r="BT15" s="165"/>
      <c r="BU15" s="165"/>
      <c r="BV15" s="165"/>
      <c r="BW15" s="161">
        <f t="shared" si="4"/>
        <v>3000</v>
      </c>
    </row>
    <row r="16" spans="1:75" x14ac:dyDescent="0.3">
      <c r="A16" s="231" t="s">
        <v>315</v>
      </c>
      <c r="B16" s="88" t="s">
        <v>160</v>
      </c>
      <c r="C16" s="39">
        <v>43</v>
      </c>
      <c r="D16" s="38" t="s">
        <v>161</v>
      </c>
      <c r="E16" s="40">
        <v>43556</v>
      </c>
      <c r="F16" s="79">
        <v>200</v>
      </c>
      <c r="G16" s="224">
        <v>200</v>
      </c>
      <c r="H16" s="126" t="s">
        <v>162</v>
      </c>
      <c r="I16" s="112"/>
      <c r="J16" s="112"/>
      <c r="K16" s="111">
        <v>200</v>
      </c>
      <c r="L16" s="112">
        <v>200</v>
      </c>
      <c r="M16" s="112">
        <v>200</v>
      </c>
      <c r="N16" s="112">
        <v>200</v>
      </c>
      <c r="O16" s="112">
        <v>200</v>
      </c>
      <c r="P16" s="112">
        <v>200</v>
      </c>
      <c r="Q16" s="112">
        <v>200</v>
      </c>
      <c r="R16" s="112">
        <v>200</v>
      </c>
      <c r="S16" s="112">
        <v>200</v>
      </c>
      <c r="T16" s="112">
        <v>200</v>
      </c>
      <c r="U16" s="112">
        <v>200</v>
      </c>
      <c r="V16" s="113">
        <v>200</v>
      </c>
      <c r="W16" s="114">
        <f t="shared" si="0"/>
        <v>2400</v>
      </c>
      <c r="X16" s="115">
        <v>200</v>
      </c>
      <c r="Y16" s="115">
        <v>200</v>
      </c>
      <c r="Z16" s="115">
        <v>210</v>
      </c>
      <c r="AA16" s="115">
        <v>210</v>
      </c>
      <c r="AB16" s="115">
        <v>210</v>
      </c>
      <c r="AC16" s="115">
        <v>210</v>
      </c>
      <c r="AD16" s="115">
        <v>210</v>
      </c>
      <c r="AE16" s="115">
        <v>210</v>
      </c>
      <c r="AF16" s="115">
        <v>210</v>
      </c>
      <c r="AG16" s="115">
        <v>210</v>
      </c>
      <c r="AH16" s="115">
        <v>210</v>
      </c>
      <c r="AI16" s="115">
        <v>210</v>
      </c>
      <c r="AJ16" s="117">
        <f>SUM(X16:AI16)</f>
        <v>2500</v>
      </c>
      <c r="AK16" s="137">
        <v>210</v>
      </c>
      <c r="AL16" s="138">
        <v>210</v>
      </c>
      <c r="AM16" s="138">
        <v>220</v>
      </c>
      <c r="AN16" s="138">
        <v>220</v>
      </c>
      <c r="AO16" s="138">
        <v>220</v>
      </c>
      <c r="AP16" s="138">
        <v>220</v>
      </c>
      <c r="AQ16" s="138">
        <v>220</v>
      </c>
      <c r="AR16" s="138">
        <v>220</v>
      </c>
      <c r="AS16" s="138">
        <v>220</v>
      </c>
      <c r="AT16" s="138">
        <v>220</v>
      </c>
      <c r="AU16" s="138">
        <v>220</v>
      </c>
      <c r="AV16" s="138">
        <v>220</v>
      </c>
      <c r="AW16" s="143">
        <f t="shared" si="2"/>
        <v>2620</v>
      </c>
      <c r="AX16" s="149">
        <v>220</v>
      </c>
      <c r="AY16" s="150">
        <v>220</v>
      </c>
      <c r="AZ16" s="150">
        <v>230</v>
      </c>
      <c r="BA16" s="150">
        <v>230</v>
      </c>
      <c r="BB16" s="150">
        <v>230</v>
      </c>
      <c r="BC16" s="150">
        <v>230</v>
      </c>
      <c r="BD16" s="150">
        <v>230</v>
      </c>
      <c r="BE16" s="150">
        <v>230</v>
      </c>
      <c r="BF16" s="150">
        <v>230</v>
      </c>
      <c r="BG16" s="150">
        <v>230</v>
      </c>
      <c r="BH16" s="150">
        <v>230</v>
      </c>
      <c r="BI16" s="150">
        <v>230</v>
      </c>
      <c r="BJ16" s="151">
        <f t="shared" si="3"/>
        <v>2740</v>
      </c>
      <c r="BK16" s="160">
        <v>230</v>
      </c>
      <c r="BL16" s="165">
        <v>230</v>
      </c>
      <c r="BM16" s="165">
        <v>240</v>
      </c>
      <c r="BN16" s="165">
        <v>240</v>
      </c>
      <c r="BO16" s="165">
        <v>240</v>
      </c>
      <c r="BP16" s="165">
        <v>240</v>
      </c>
      <c r="BQ16" s="165">
        <v>240</v>
      </c>
      <c r="BR16" s="165">
        <v>240</v>
      </c>
      <c r="BS16" s="165">
        <v>240</v>
      </c>
      <c r="BT16" s="165">
        <v>240</v>
      </c>
      <c r="BU16" s="165">
        <v>240</v>
      </c>
      <c r="BV16" s="165">
        <v>240</v>
      </c>
      <c r="BW16" s="161">
        <f t="shared" si="4"/>
        <v>2860</v>
      </c>
    </row>
    <row r="17" spans="1:75" ht="28.8" x14ac:dyDescent="0.3">
      <c r="A17" s="231" t="s">
        <v>315</v>
      </c>
      <c r="B17" s="88" t="s">
        <v>152</v>
      </c>
      <c r="C17" s="39">
        <v>44</v>
      </c>
      <c r="D17" s="38" t="s">
        <v>152</v>
      </c>
      <c r="E17" s="41"/>
      <c r="F17" s="79">
        <v>0</v>
      </c>
      <c r="G17" s="224">
        <v>0</v>
      </c>
      <c r="H17" s="126" t="s">
        <v>155</v>
      </c>
      <c r="I17" s="112"/>
      <c r="J17" s="130" t="s">
        <v>157</v>
      </c>
      <c r="K17" s="111">
        <v>420</v>
      </c>
      <c r="L17" s="112">
        <v>420</v>
      </c>
      <c r="M17" s="112">
        <v>420</v>
      </c>
      <c r="N17" s="112">
        <v>420</v>
      </c>
      <c r="O17" s="112">
        <v>420</v>
      </c>
      <c r="P17" s="112">
        <v>420</v>
      </c>
      <c r="Q17" s="112">
        <v>420</v>
      </c>
      <c r="R17" s="112">
        <v>420</v>
      </c>
      <c r="S17" s="112">
        <v>420</v>
      </c>
      <c r="T17" s="112">
        <v>420</v>
      </c>
      <c r="U17" s="112">
        <v>420</v>
      </c>
      <c r="V17" s="113">
        <v>420</v>
      </c>
      <c r="W17" s="114">
        <f t="shared" si="0"/>
        <v>5040</v>
      </c>
      <c r="X17" s="115">
        <v>420</v>
      </c>
      <c r="Y17" s="115">
        <v>420</v>
      </c>
      <c r="Z17" s="115">
        <v>420</v>
      </c>
      <c r="AA17" s="115">
        <v>420</v>
      </c>
      <c r="AB17" s="115">
        <v>420</v>
      </c>
      <c r="AC17" s="115">
        <v>420</v>
      </c>
      <c r="AD17" s="115">
        <v>420</v>
      </c>
      <c r="AE17" s="115">
        <v>420</v>
      </c>
      <c r="AF17" s="115">
        <v>420</v>
      </c>
      <c r="AG17" s="115">
        <v>420</v>
      </c>
      <c r="AH17" s="115">
        <v>420</v>
      </c>
      <c r="AI17" s="115">
        <v>420</v>
      </c>
      <c r="AJ17" s="117">
        <f t="shared" si="1"/>
        <v>5040</v>
      </c>
      <c r="AK17" s="137">
        <v>0</v>
      </c>
      <c r="AL17" s="138">
        <v>475</v>
      </c>
      <c r="AM17" s="138">
        <v>475</v>
      </c>
      <c r="AN17" s="138">
        <v>475</v>
      </c>
      <c r="AO17" s="138">
        <v>475</v>
      </c>
      <c r="AP17" s="138">
        <v>475</v>
      </c>
      <c r="AQ17" s="138">
        <v>475</v>
      </c>
      <c r="AR17" s="138"/>
      <c r="AS17" s="138"/>
      <c r="AT17" s="138"/>
      <c r="AU17" s="138"/>
      <c r="AV17" s="138"/>
      <c r="AW17" s="143">
        <f t="shared" si="2"/>
        <v>2850</v>
      </c>
      <c r="AX17" s="149">
        <v>0</v>
      </c>
      <c r="AY17" s="150">
        <v>475</v>
      </c>
      <c r="AZ17" s="150">
        <v>475</v>
      </c>
      <c r="BA17" s="150">
        <v>475</v>
      </c>
      <c r="BB17" s="150">
        <v>475</v>
      </c>
      <c r="BC17" s="150">
        <v>475</v>
      </c>
      <c r="BD17" s="150">
        <v>475</v>
      </c>
      <c r="BE17" s="150"/>
      <c r="BF17" s="150"/>
      <c r="BG17" s="150"/>
      <c r="BH17" s="150"/>
      <c r="BI17" s="150"/>
      <c r="BJ17" s="151">
        <f t="shared" si="3"/>
        <v>2850</v>
      </c>
      <c r="BK17" s="160">
        <v>0</v>
      </c>
      <c r="BL17" s="165">
        <v>475</v>
      </c>
      <c r="BM17" s="165">
        <v>475</v>
      </c>
      <c r="BN17" s="165">
        <v>475</v>
      </c>
      <c r="BO17" s="165">
        <v>475</v>
      </c>
      <c r="BP17" s="165">
        <v>475</v>
      </c>
      <c r="BQ17" s="165">
        <v>475</v>
      </c>
      <c r="BR17" s="165"/>
      <c r="BS17" s="165"/>
      <c r="BT17" s="165"/>
      <c r="BU17" s="165"/>
      <c r="BV17" s="165"/>
      <c r="BW17" s="161">
        <f t="shared" si="4"/>
        <v>2850</v>
      </c>
    </row>
    <row r="18" spans="1:75" x14ac:dyDescent="0.3">
      <c r="A18" s="231" t="s">
        <v>315</v>
      </c>
      <c r="B18" s="88" t="s">
        <v>133</v>
      </c>
      <c r="C18" s="39" t="s">
        <v>163</v>
      </c>
      <c r="D18" s="38" t="s">
        <v>164</v>
      </c>
      <c r="E18" s="40">
        <v>43669</v>
      </c>
      <c r="F18" s="79">
        <v>400</v>
      </c>
      <c r="G18" s="224">
        <v>400</v>
      </c>
      <c r="H18" s="126" t="s">
        <v>136</v>
      </c>
      <c r="I18" s="112"/>
      <c r="J18" s="112"/>
      <c r="K18" s="111">
        <v>0</v>
      </c>
      <c r="L18" s="112">
        <v>450</v>
      </c>
      <c r="M18" s="112">
        <v>450</v>
      </c>
      <c r="N18" s="112">
        <v>450</v>
      </c>
      <c r="O18" s="112">
        <v>450</v>
      </c>
      <c r="P18" s="112">
        <v>450</v>
      </c>
      <c r="Q18" s="112">
        <v>450</v>
      </c>
      <c r="R18" s="112">
        <v>0</v>
      </c>
      <c r="S18" s="112">
        <v>0</v>
      </c>
      <c r="T18" s="112">
        <v>0</v>
      </c>
      <c r="U18" s="112">
        <v>0</v>
      </c>
      <c r="V18" s="113">
        <v>0</v>
      </c>
      <c r="W18" s="114">
        <f t="shared" si="0"/>
        <v>2700</v>
      </c>
      <c r="X18" s="115">
        <v>0</v>
      </c>
      <c r="Y18" s="115">
        <v>475</v>
      </c>
      <c r="Z18" s="115">
        <v>475</v>
      </c>
      <c r="AA18" s="115">
        <v>475</v>
      </c>
      <c r="AB18" s="115">
        <v>475</v>
      </c>
      <c r="AC18" s="115">
        <v>475</v>
      </c>
      <c r="AD18" s="115">
        <v>475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7">
        <f t="shared" si="1"/>
        <v>2850</v>
      </c>
      <c r="AK18" s="137">
        <v>0</v>
      </c>
      <c r="AL18" s="138">
        <v>475</v>
      </c>
      <c r="AM18" s="138">
        <v>475</v>
      </c>
      <c r="AN18" s="138">
        <v>475</v>
      </c>
      <c r="AO18" s="138">
        <v>475</v>
      </c>
      <c r="AP18" s="138">
        <v>475</v>
      </c>
      <c r="AQ18" s="138">
        <v>475</v>
      </c>
      <c r="AR18" s="138"/>
      <c r="AS18" s="138"/>
      <c r="AT18" s="138"/>
      <c r="AU18" s="138"/>
      <c r="AV18" s="138"/>
      <c r="AW18" s="143">
        <f t="shared" si="2"/>
        <v>2850</v>
      </c>
      <c r="AX18" s="149">
        <v>0</v>
      </c>
      <c r="AY18" s="150">
        <v>475</v>
      </c>
      <c r="AZ18" s="150">
        <v>475</v>
      </c>
      <c r="BA18" s="150">
        <v>475</v>
      </c>
      <c r="BB18" s="150">
        <v>475</v>
      </c>
      <c r="BC18" s="150">
        <v>475</v>
      </c>
      <c r="BD18" s="150">
        <v>475</v>
      </c>
      <c r="BE18" s="150"/>
      <c r="BF18" s="150"/>
      <c r="BG18" s="150"/>
      <c r="BH18" s="150"/>
      <c r="BI18" s="150"/>
      <c r="BJ18" s="151">
        <f t="shared" si="3"/>
        <v>2850</v>
      </c>
      <c r="BK18" s="160">
        <v>0</v>
      </c>
      <c r="BL18" s="165">
        <v>500</v>
      </c>
      <c r="BM18" s="165">
        <v>500</v>
      </c>
      <c r="BN18" s="165">
        <v>500</v>
      </c>
      <c r="BO18" s="165">
        <v>500</v>
      </c>
      <c r="BP18" s="165">
        <v>500</v>
      </c>
      <c r="BQ18" s="165">
        <v>500</v>
      </c>
      <c r="BR18" s="165"/>
      <c r="BS18" s="165"/>
      <c r="BT18" s="165"/>
      <c r="BU18" s="165"/>
      <c r="BV18" s="165"/>
      <c r="BW18" s="161">
        <f t="shared" si="4"/>
        <v>3000</v>
      </c>
    </row>
    <row r="19" spans="1:75" x14ac:dyDescent="0.3">
      <c r="A19" s="231" t="s">
        <v>315</v>
      </c>
      <c r="B19" s="88" t="s">
        <v>165</v>
      </c>
      <c r="C19" s="39">
        <v>46</v>
      </c>
      <c r="D19" s="38" t="s">
        <v>166</v>
      </c>
      <c r="E19" s="40">
        <v>43709</v>
      </c>
      <c r="F19" s="79">
        <v>190</v>
      </c>
      <c r="G19" s="224">
        <v>190</v>
      </c>
      <c r="H19" s="126" t="s">
        <v>167</v>
      </c>
      <c r="I19" s="112"/>
      <c r="J19" s="112"/>
      <c r="K19" s="111">
        <v>190</v>
      </c>
      <c r="L19" s="112">
        <v>190</v>
      </c>
      <c r="M19" s="112">
        <v>200</v>
      </c>
      <c r="N19" s="112">
        <v>200</v>
      </c>
      <c r="O19" s="112">
        <v>200</v>
      </c>
      <c r="P19" s="112">
        <v>200</v>
      </c>
      <c r="Q19" s="112">
        <v>200</v>
      </c>
      <c r="R19" s="112">
        <v>200</v>
      </c>
      <c r="S19" s="112">
        <v>200</v>
      </c>
      <c r="T19" s="112">
        <v>200</v>
      </c>
      <c r="U19" s="112">
        <v>200</v>
      </c>
      <c r="V19" s="113">
        <v>200</v>
      </c>
      <c r="W19" s="114">
        <f t="shared" si="0"/>
        <v>2380</v>
      </c>
      <c r="X19" s="115">
        <v>200</v>
      </c>
      <c r="Y19" s="115">
        <v>200</v>
      </c>
      <c r="Z19" s="115">
        <v>210</v>
      </c>
      <c r="AA19" s="115">
        <v>210</v>
      </c>
      <c r="AB19" s="115">
        <v>210</v>
      </c>
      <c r="AC19" s="115">
        <v>210</v>
      </c>
      <c r="AD19" s="115">
        <v>210</v>
      </c>
      <c r="AE19" s="115">
        <v>210</v>
      </c>
      <c r="AF19" s="115">
        <v>210</v>
      </c>
      <c r="AG19" s="115">
        <v>210</v>
      </c>
      <c r="AH19" s="115">
        <v>210</v>
      </c>
      <c r="AI19" s="115">
        <v>210</v>
      </c>
      <c r="AJ19" s="117">
        <f>SUM(X19:AI19)</f>
        <v>2500</v>
      </c>
      <c r="AK19" s="137">
        <v>210</v>
      </c>
      <c r="AL19" s="138">
        <v>210</v>
      </c>
      <c r="AM19" s="138">
        <v>220</v>
      </c>
      <c r="AN19" s="138">
        <v>220</v>
      </c>
      <c r="AO19" s="138">
        <v>220</v>
      </c>
      <c r="AP19" s="138">
        <v>220</v>
      </c>
      <c r="AQ19" s="138">
        <v>220</v>
      </c>
      <c r="AR19" s="138">
        <v>220</v>
      </c>
      <c r="AS19" s="138">
        <v>220</v>
      </c>
      <c r="AT19" s="138">
        <v>220</v>
      </c>
      <c r="AU19" s="138">
        <v>220</v>
      </c>
      <c r="AV19" s="138">
        <v>220</v>
      </c>
      <c r="AW19" s="143">
        <f t="shared" si="2"/>
        <v>2620</v>
      </c>
      <c r="AX19" s="149">
        <v>220</v>
      </c>
      <c r="AY19" s="150">
        <v>220</v>
      </c>
      <c r="AZ19" s="150">
        <v>230</v>
      </c>
      <c r="BA19" s="150">
        <v>230</v>
      </c>
      <c r="BB19" s="150">
        <v>230</v>
      </c>
      <c r="BC19" s="150">
        <v>230</v>
      </c>
      <c r="BD19" s="150">
        <v>230</v>
      </c>
      <c r="BE19" s="150">
        <v>230</v>
      </c>
      <c r="BF19" s="150">
        <v>230</v>
      </c>
      <c r="BG19" s="150">
        <v>230</v>
      </c>
      <c r="BH19" s="150">
        <v>230</v>
      </c>
      <c r="BI19" s="150">
        <v>230</v>
      </c>
      <c r="BJ19" s="151">
        <f t="shared" si="3"/>
        <v>2740</v>
      </c>
      <c r="BK19" s="160">
        <v>230</v>
      </c>
      <c r="BL19" s="165">
        <v>230</v>
      </c>
      <c r="BM19" s="165">
        <v>240</v>
      </c>
      <c r="BN19" s="165">
        <v>240</v>
      </c>
      <c r="BO19" s="165">
        <v>240</v>
      </c>
      <c r="BP19" s="165">
        <v>240</v>
      </c>
      <c r="BQ19" s="165">
        <v>240</v>
      </c>
      <c r="BR19" s="165">
        <v>240</v>
      </c>
      <c r="BS19" s="165">
        <v>240</v>
      </c>
      <c r="BT19" s="165">
        <v>240</v>
      </c>
      <c r="BU19" s="165">
        <v>240</v>
      </c>
      <c r="BV19" s="165">
        <v>240</v>
      </c>
      <c r="BW19" s="161">
        <f t="shared" si="4"/>
        <v>2860</v>
      </c>
    </row>
    <row r="20" spans="1:75" x14ac:dyDescent="0.3">
      <c r="A20" s="231" t="s">
        <v>315</v>
      </c>
      <c r="B20" s="88" t="s">
        <v>140</v>
      </c>
      <c r="C20" s="39" t="s">
        <v>168</v>
      </c>
      <c r="D20" s="38" t="s">
        <v>169</v>
      </c>
      <c r="E20" s="40">
        <v>43685</v>
      </c>
      <c r="F20" s="79">
        <v>500</v>
      </c>
      <c r="G20" s="224">
        <v>500</v>
      </c>
      <c r="H20" s="80" t="s">
        <v>143</v>
      </c>
      <c r="I20" s="112">
        <v>0</v>
      </c>
      <c r="J20" s="130"/>
      <c r="K20" s="111">
        <v>500</v>
      </c>
      <c r="L20" s="112">
        <v>500</v>
      </c>
      <c r="M20" s="112">
        <v>500</v>
      </c>
      <c r="N20" s="112">
        <v>500</v>
      </c>
      <c r="O20" s="112">
        <v>500</v>
      </c>
      <c r="P20" s="112">
        <v>500</v>
      </c>
      <c r="Q20" s="112">
        <v>500</v>
      </c>
      <c r="R20" s="112">
        <v>500</v>
      </c>
      <c r="S20" s="112">
        <v>500</v>
      </c>
      <c r="T20" s="112">
        <v>500</v>
      </c>
      <c r="U20" s="112">
        <v>500</v>
      </c>
      <c r="V20" s="112">
        <v>500</v>
      </c>
      <c r="W20" s="114">
        <f t="shared" si="0"/>
        <v>6000</v>
      </c>
      <c r="X20" s="115">
        <v>500</v>
      </c>
      <c r="Y20" s="115">
        <v>500</v>
      </c>
      <c r="Z20" s="115">
        <v>500</v>
      </c>
      <c r="AA20" s="115">
        <v>500</v>
      </c>
      <c r="AB20" s="115">
        <v>500</v>
      </c>
      <c r="AC20" s="115">
        <v>500</v>
      </c>
      <c r="AD20" s="115">
        <v>500</v>
      </c>
      <c r="AE20" s="115">
        <v>500</v>
      </c>
      <c r="AF20" s="115">
        <v>500</v>
      </c>
      <c r="AG20" s="115">
        <v>500</v>
      </c>
      <c r="AH20" s="115">
        <v>500</v>
      </c>
      <c r="AI20" s="115">
        <v>500</v>
      </c>
      <c r="AJ20" s="117">
        <f t="shared" ref="AJ20:AJ83" si="5">SUM(X20:AI20)</f>
        <v>6000</v>
      </c>
      <c r="AK20" s="137">
        <v>500</v>
      </c>
      <c r="AL20" s="138">
        <v>500</v>
      </c>
      <c r="AM20" s="138">
        <v>520</v>
      </c>
      <c r="AN20" s="138">
        <v>520</v>
      </c>
      <c r="AO20" s="138">
        <v>520</v>
      </c>
      <c r="AP20" s="138">
        <v>520</v>
      </c>
      <c r="AQ20" s="138">
        <v>520</v>
      </c>
      <c r="AR20" s="138">
        <v>520</v>
      </c>
      <c r="AS20" s="138">
        <v>520</v>
      </c>
      <c r="AT20" s="138">
        <v>520</v>
      </c>
      <c r="AU20" s="138">
        <v>520</v>
      </c>
      <c r="AV20" s="138">
        <v>520</v>
      </c>
      <c r="AW20" s="143">
        <f t="shared" si="2"/>
        <v>6200</v>
      </c>
      <c r="AX20" s="149">
        <v>500</v>
      </c>
      <c r="AY20" s="150">
        <v>500</v>
      </c>
      <c r="AZ20" s="150">
        <v>520</v>
      </c>
      <c r="BA20" s="150">
        <v>520</v>
      </c>
      <c r="BB20" s="150">
        <v>520</v>
      </c>
      <c r="BC20" s="150">
        <v>520</v>
      </c>
      <c r="BD20" s="150">
        <v>520</v>
      </c>
      <c r="BE20" s="150">
        <v>520</v>
      </c>
      <c r="BF20" s="150">
        <v>520</v>
      </c>
      <c r="BG20" s="150">
        <v>520</v>
      </c>
      <c r="BH20" s="150">
        <v>520</v>
      </c>
      <c r="BI20" s="150">
        <v>520</v>
      </c>
      <c r="BJ20" s="151">
        <f t="shared" si="3"/>
        <v>6200</v>
      </c>
      <c r="BK20" s="166">
        <v>520</v>
      </c>
      <c r="BL20" s="165">
        <v>520</v>
      </c>
      <c r="BM20" s="165">
        <v>540</v>
      </c>
      <c r="BN20" s="165">
        <v>540</v>
      </c>
      <c r="BO20" s="165">
        <v>540</v>
      </c>
      <c r="BP20" s="165">
        <v>540</v>
      </c>
      <c r="BQ20" s="165">
        <v>540</v>
      </c>
      <c r="BR20" s="165">
        <v>540</v>
      </c>
      <c r="BS20" s="165">
        <v>540</v>
      </c>
      <c r="BT20" s="165">
        <v>540</v>
      </c>
      <c r="BU20" s="165">
        <v>540</v>
      </c>
      <c r="BV20" s="165">
        <v>540</v>
      </c>
      <c r="BW20" s="161">
        <f t="shared" si="4"/>
        <v>6440</v>
      </c>
    </row>
    <row r="21" spans="1:75" x14ac:dyDescent="0.3">
      <c r="A21" s="231" t="s">
        <v>315</v>
      </c>
      <c r="B21" s="88" t="s">
        <v>165</v>
      </c>
      <c r="C21" s="39">
        <v>48</v>
      </c>
      <c r="D21" s="38" t="s">
        <v>170</v>
      </c>
      <c r="E21" s="40">
        <v>42461</v>
      </c>
      <c r="F21" s="79">
        <v>186</v>
      </c>
      <c r="G21" s="224">
        <v>186</v>
      </c>
      <c r="H21" s="126" t="s">
        <v>167</v>
      </c>
      <c r="I21" s="112"/>
      <c r="J21" s="112"/>
      <c r="K21" s="111">
        <v>186</v>
      </c>
      <c r="L21" s="112">
        <v>186</v>
      </c>
      <c r="M21" s="112">
        <v>200</v>
      </c>
      <c r="N21" s="112">
        <v>200</v>
      </c>
      <c r="O21" s="112">
        <v>200</v>
      </c>
      <c r="P21" s="112">
        <v>200</v>
      </c>
      <c r="Q21" s="112">
        <v>200</v>
      </c>
      <c r="R21" s="112">
        <v>200</v>
      </c>
      <c r="S21" s="112">
        <v>200</v>
      </c>
      <c r="T21" s="112">
        <v>200</v>
      </c>
      <c r="U21" s="112">
        <v>200</v>
      </c>
      <c r="V21" s="113">
        <v>200</v>
      </c>
      <c r="W21" s="114">
        <f t="shared" si="0"/>
        <v>2372</v>
      </c>
      <c r="X21" s="115">
        <v>200</v>
      </c>
      <c r="Y21" s="115">
        <v>200</v>
      </c>
      <c r="Z21" s="115">
        <v>210</v>
      </c>
      <c r="AA21" s="115">
        <v>210</v>
      </c>
      <c r="AB21" s="115">
        <v>210</v>
      </c>
      <c r="AC21" s="115">
        <v>210</v>
      </c>
      <c r="AD21" s="115">
        <v>210</v>
      </c>
      <c r="AE21" s="115">
        <v>210</v>
      </c>
      <c r="AF21" s="115">
        <v>210</v>
      </c>
      <c r="AG21" s="115">
        <v>210</v>
      </c>
      <c r="AH21" s="115">
        <v>210</v>
      </c>
      <c r="AI21" s="115">
        <v>210</v>
      </c>
      <c r="AJ21" s="117">
        <f t="shared" si="5"/>
        <v>2500</v>
      </c>
      <c r="AK21" s="137">
        <v>210</v>
      </c>
      <c r="AL21" s="138">
        <v>210</v>
      </c>
      <c r="AM21" s="138">
        <v>220</v>
      </c>
      <c r="AN21" s="138">
        <v>220</v>
      </c>
      <c r="AO21" s="138">
        <v>220</v>
      </c>
      <c r="AP21" s="138">
        <v>220</v>
      </c>
      <c r="AQ21" s="138">
        <v>220</v>
      </c>
      <c r="AR21" s="138">
        <v>220</v>
      </c>
      <c r="AS21" s="138">
        <v>220</v>
      </c>
      <c r="AT21" s="138">
        <v>220</v>
      </c>
      <c r="AU21" s="138">
        <v>220</v>
      </c>
      <c r="AV21" s="138">
        <v>220</v>
      </c>
      <c r="AW21" s="143">
        <f t="shared" si="2"/>
        <v>2620</v>
      </c>
      <c r="AX21" s="149">
        <v>220</v>
      </c>
      <c r="AY21" s="150">
        <v>220</v>
      </c>
      <c r="AZ21" s="150">
        <v>230</v>
      </c>
      <c r="BA21" s="150">
        <v>230</v>
      </c>
      <c r="BB21" s="150">
        <v>230</v>
      </c>
      <c r="BC21" s="150">
        <v>230</v>
      </c>
      <c r="BD21" s="150">
        <v>230</v>
      </c>
      <c r="BE21" s="150">
        <v>230</v>
      </c>
      <c r="BF21" s="150">
        <v>230</v>
      </c>
      <c r="BG21" s="150">
        <v>230</v>
      </c>
      <c r="BH21" s="150">
        <v>230</v>
      </c>
      <c r="BI21" s="150">
        <v>230</v>
      </c>
      <c r="BJ21" s="151">
        <f t="shared" si="3"/>
        <v>2740</v>
      </c>
      <c r="BK21" s="160">
        <v>230</v>
      </c>
      <c r="BL21" s="165">
        <v>230</v>
      </c>
      <c r="BM21" s="165">
        <v>240</v>
      </c>
      <c r="BN21" s="165">
        <v>240</v>
      </c>
      <c r="BO21" s="165">
        <v>240</v>
      </c>
      <c r="BP21" s="165">
        <v>240</v>
      </c>
      <c r="BQ21" s="165">
        <v>240</v>
      </c>
      <c r="BR21" s="165">
        <v>240</v>
      </c>
      <c r="BS21" s="165">
        <v>240</v>
      </c>
      <c r="BT21" s="165">
        <v>240</v>
      </c>
      <c r="BU21" s="165">
        <v>240</v>
      </c>
      <c r="BV21" s="165">
        <v>240</v>
      </c>
      <c r="BW21" s="161">
        <f t="shared" si="4"/>
        <v>2860</v>
      </c>
    </row>
    <row r="22" spans="1:75" x14ac:dyDescent="0.3">
      <c r="A22" s="231" t="s">
        <v>316</v>
      </c>
      <c r="B22" s="88" t="s">
        <v>140</v>
      </c>
      <c r="C22" s="39" t="s">
        <v>171</v>
      </c>
      <c r="D22" s="38" t="s">
        <v>172</v>
      </c>
      <c r="E22" s="40">
        <v>43191</v>
      </c>
      <c r="F22" s="79">
        <v>550</v>
      </c>
      <c r="G22" s="226">
        <v>575</v>
      </c>
      <c r="H22" s="80"/>
      <c r="I22" s="112">
        <v>0</v>
      </c>
      <c r="J22" s="130"/>
      <c r="K22" s="111">
        <v>575</v>
      </c>
      <c r="L22" s="112">
        <v>575</v>
      </c>
      <c r="M22" s="112">
        <v>575</v>
      </c>
      <c r="N22" s="112">
        <v>575</v>
      </c>
      <c r="O22" s="112">
        <v>575</v>
      </c>
      <c r="P22" s="112">
        <v>575</v>
      </c>
      <c r="Q22" s="112">
        <v>575</v>
      </c>
      <c r="R22" s="112">
        <v>575</v>
      </c>
      <c r="S22" s="112">
        <v>575</v>
      </c>
      <c r="T22" s="112">
        <v>575</v>
      </c>
      <c r="U22" s="112">
        <v>575</v>
      </c>
      <c r="V22" s="112">
        <v>575</v>
      </c>
      <c r="W22" s="114">
        <f t="shared" si="0"/>
        <v>6900</v>
      </c>
      <c r="X22" s="115">
        <v>575</v>
      </c>
      <c r="Y22" s="115">
        <v>575</v>
      </c>
      <c r="Z22" s="115">
        <v>575</v>
      </c>
      <c r="AA22" s="115">
        <v>575</v>
      </c>
      <c r="AB22" s="115">
        <v>575</v>
      </c>
      <c r="AC22" s="115">
        <v>575</v>
      </c>
      <c r="AD22" s="115">
        <v>575</v>
      </c>
      <c r="AE22" s="115">
        <v>575</v>
      </c>
      <c r="AF22" s="115">
        <v>575</v>
      </c>
      <c r="AG22" s="115">
        <v>575</v>
      </c>
      <c r="AH22" s="115">
        <v>575</v>
      </c>
      <c r="AI22" s="115">
        <v>575</v>
      </c>
      <c r="AJ22" s="117">
        <f t="shared" si="5"/>
        <v>6900</v>
      </c>
      <c r="AK22" s="137">
        <v>575</v>
      </c>
      <c r="AL22" s="138">
        <v>575</v>
      </c>
      <c r="AM22" s="138">
        <v>595</v>
      </c>
      <c r="AN22" s="138">
        <v>595</v>
      </c>
      <c r="AO22" s="138">
        <v>595</v>
      </c>
      <c r="AP22" s="138">
        <v>595</v>
      </c>
      <c r="AQ22" s="138">
        <v>595</v>
      </c>
      <c r="AR22" s="138">
        <v>595</v>
      </c>
      <c r="AS22" s="138">
        <v>595</v>
      </c>
      <c r="AT22" s="138">
        <v>595</v>
      </c>
      <c r="AU22" s="138">
        <v>595</v>
      </c>
      <c r="AV22" s="138">
        <v>595</v>
      </c>
      <c r="AW22" s="143">
        <f t="shared" si="2"/>
        <v>7100</v>
      </c>
      <c r="AX22" s="149">
        <v>595</v>
      </c>
      <c r="AY22" s="150">
        <v>595</v>
      </c>
      <c r="AZ22" s="150">
        <v>595</v>
      </c>
      <c r="BA22" s="150">
        <v>595</v>
      </c>
      <c r="BB22" s="150">
        <v>595</v>
      </c>
      <c r="BC22" s="150">
        <v>595</v>
      </c>
      <c r="BD22" s="150">
        <v>595</v>
      </c>
      <c r="BE22" s="150">
        <v>595</v>
      </c>
      <c r="BF22" s="150">
        <v>595</v>
      </c>
      <c r="BG22" s="150">
        <v>595</v>
      </c>
      <c r="BH22" s="150">
        <v>595</v>
      </c>
      <c r="BI22" s="150">
        <v>595</v>
      </c>
      <c r="BJ22" s="151">
        <f t="shared" si="3"/>
        <v>7140</v>
      </c>
      <c r="BK22" s="166">
        <v>595</v>
      </c>
      <c r="BL22" s="165">
        <v>595</v>
      </c>
      <c r="BM22" s="165">
        <v>595</v>
      </c>
      <c r="BN22" s="165">
        <v>615</v>
      </c>
      <c r="BO22" s="165">
        <v>615</v>
      </c>
      <c r="BP22" s="165">
        <v>615</v>
      </c>
      <c r="BQ22" s="165">
        <v>615</v>
      </c>
      <c r="BR22" s="165">
        <v>615</v>
      </c>
      <c r="BS22" s="165">
        <v>615</v>
      </c>
      <c r="BT22" s="165">
        <v>615</v>
      </c>
      <c r="BU22" s="165">
        <v>615</v>
      </c>
      <c r="BV22" s="165">
        <v>615</v>
      </c>
      <c r="BW22" s="161">
        <f t="shared" si="4"/>
        <v>7320</v>
      </c>
    </row>
    <row r="23" spans="1:75" x14ac:dyDescent="0.3">
      <c r="A23" s="231" t="s">
        <v>315</v>
      </c>
      <c r="B23" s="88" t="s">
        <v>165</v>
      </c>
      <c r="C23" s="39">
        <v>50</v>
      </c>
      <c r="D23" s="38" t="s">
        <v>173</v>
      </c>
      <c r="E23" s="40">
        <v>38204</v>
      </c>
      <c r="F23" s="79">
        <v>186</v>
      </c>
      <c r="G23" s="224">
        <v>186</v>
      </c>
      <c r="H23" s="126" t="s">
        <v>167</v>
      </c>
      <c r="I23" s="112"/>
      <c r="J23" s="112"/>
      <c r="K23" s="111">
        <v>186</v>
      </c>
      <c r="L23" s="112">
        <v>186</v>
      </c>
      <c r="M23" s="112">
        <v>200</v>
      </c>
      <c r="N23" s="112">
        <v>200</v>
      </c>
      <c r="O23" s="112">
        <v>200</v>
      </c>
      <c r="P23" s="112">
        <v>200</v>
      </c>
      <c r="Q23" s="112">
        <v>200</v>
      </c>
      <c r="R23" s="112">
        <v>200</v>
      </c>
      <c r="S23" s="112">
        <v>200</v>
      </c>
      <c r="T23" s="112">
        <v>200</v>
      </c>
      <c r="U23" s="112">
        <v>200</v>
      </c>
      <c r="V23" s="113">
        <v>200</v>
      </c>
      <c r="W23" s="114">
        <f t="shared" si="0"/>
        <v>2372</v>
      </c>
      <c r="X23" s="115">
        <v>200</v>
      </c>
      <c r="Y23" s="115">
        <v>200</v>
      </c>
      <c r="Z23" s="115">
        <v>210</v>
      </c>
      <c r="AA23" s="115">
        <v>210</v>
      </c>
      <c r="AB23" s="115">
        <v>210</v>
      </c>
      <c r="AC23" s="115">
        <v>210</v>
      </c>
      <c r="AD23" s="115">
        <v>210</v>
      </c>
      <c r="AE23" s="115">
        <v>210</v>
      </c>
      <c r="AF23" s="115">
        <v>210</v>
      </c>
      <c r="AG23" s="115">
        <v>210</v>
      </c>
      <c r="AH23" s="115">
        <v>210</v>
      </c>
      <c r="AI23" s="115">
        <v>210</v>
      </c>
      <c r="AJ23" s="117">
        <f t="shared" si="5"/>
        <v>2500</v>
      </c>
      <c r="AK23" s="137">
        <v>210</v>
      </c>
      <c r="AL23" s="138">
        <v>210</v>
      </c>
      <c r="AM23" s="138">
        <v>220</v>
      </c>
      <c r="AN23" s="138">
        <v>220</v>
      </c>
      <c r="AO23" s="138">
        <v>220</v>
      </c>
      <c r="AP23" s="138">
        <v>220</v>
      </c>
      <c r="AQ23" s="138">
        <v>220</v>
      </c>
      <c r="AR23" s="138">
        <v>220</v>
      </c>
      <c r="AS23" s="138">
        <v>220</v>
      </c>
      <c r="AT23" s="138">
        <v>220</v>
      </c>
      <c r="AU23" s="138">
        <v>220</v>
      </c>
      <c r="AV23" s="138">
        <v>220</v>
      </c>
      <c r="AW23" s="143">
        <f t="shared" si="2"/>
        <v>2620</v>
      </c>
      <c r="AX23" s="149">
        <v>220</v>
      </c>
      <c r="AY23" s="150">
        <v>220</v>
      </c>
      <c r="AZ23" s="150">
        <v>230</v>
      </c>
      <c r="BA23" s="150">
        <v>230</v>
      </c>
      <c r="BB23" s="150">
        <v>230</v>
      </c>
      <c r="BC23" s="150">
        <v>230</v>
      </c>
      <c r="BD23" s="150">
        <v>230</v>
      </c>
      <c r="BE23" s="150">
        <v>230</v>
      </c>
      <c r="BF23" s="150">
        <v>230</v>
      </c>
      <c r="BG23" s="150">
        <v>230</v>
      </c>
      <c r="BH23" s="150">
        <v>230</v>
      </c>
      <c r="BI23" s="150">
        <v>230</v>
      </c>
      <c r="BJ23" s="151">
        <f t="shared" si="3"/>
        <v>2740</v>
      </c>
      <c r="BK23" s="160">
        <v>230</v>
      </c>
      <c r="BL23" s="165">
        <v>230</v>
      </c>
      <c r="BM23" s="165">
        <v>240</v>
      </c>
      <c r="BN23" s="165">
        <v>240</v>
      </c>
      <c r="BO23" s="165">
        <v>240</v>
      </c>
      <c r="BP23" s="165">
        <v>240</v>
      </c>
      <c r="BQ23" s="165">
        <v>240</v>
      </c>
      <c r="BR23" s="165">
        <v>240</v>
      </c>
      <c r="BS23" s="165">
        <v>240</v>
      </c>
      <c r="BT23" s="165">
        <v>240</v>
      </c>
      <c r="BU23" s="165">
        <v>240</v>
      </c>
      <c r="BV23" s="165">
        <v>240</v>
      </c>
      <c r="BW23" s="161">
        <f t="shared" si="4"/>
        <v>2860</v>
      </c>
    </row>
    <row r="24" spans="1:75" ht="28.8" x14ac:dyDescent="0.3">
      <c r="A24" s="231" t="s">
        <v>316</v>
      </c>
      <c r="B24" s="88" t="s">
        <v>165</v>
      </c>
      <c r="C24" s="39">
        <v>51</v>
      </c>
      <c r="D24" s="38" t="s">
        <v>312</v>
      </c>
      <c r="E24" s="40">
        <v>43891</v>
      </c>
      <c r="F24" s="79">
        <v>0</v>
      </c>
      <c r="G24" s="226">
        <v>186</v>
      </c>
      <c r="H24" s="126" t="s">
        <v>338</v>
      </c>
      <c r="I24" s="112"/>
      <c r="J24" s="130"/>
      <c r="K24" s="111">
        <v>0</v>
      </c>
      <c r="L24" s="112">
        <v>0</v>
      </c>
      <c r="M24" s="112">
        <v>0</v>
      </c>
      <c r="N24" s="112">
        <v>0</v>
      </c>
      <c r="O24" s="112">
        <v>420</v>
      </c>
      <c r="P24" s="112">
        <v>420</v>
      </c>
      <c r="Q24" s="112">
        <v>420</v>
      </c>
      <c r="R24" s="112">
        <v>420</v>
      </c>
      <c r="S24" s="112">
        <v>420</v>
      </c>
      <c r="T24" s="112">
        <v>420</v>
      </c>
      <c r="U24" s="112">
        <v>420</v>
      </c>
      <c r="V24" s="113">
        <v>420</v>
      </c>
      <c r="W24" s="114">
        <f t="shared" si="0"/>
        <v>3360</v>
      </c>
      <c r="X24" s="115">
        <v>420</v>
      </c>
      <c r="Y24" s="115">
        <v>420</v>
      </c>
      <c r="Z24" s="115">
        <v>420</v>
      </c>
      <c r="AA24" s="115">
        <v>420</v>
      </c>
      <c r="AB24" s="115">
        <v>420</v>
      </c>
      <c r="AC24" s="115">
        <v>420</v>
      </c>
      <c r="AD24" s="115">
        <v>420</v>
      </c>
      <c r="AE24" s="115">
        <v>420</v>
      </c>
      <c r="AF24" s="115">
        <v>420</v>
      </c>
      <c r="AG24" s="115">
        <v>420</v>
      </c>
      <c r="AH24" s="115">
        <v>420</v>
      </c>
      <c r="AI24" s="115">
        <v>420</v>
      </c>
      <c r="AJ24" s="117">
        <f t="shared" si="5"/>
        <v>5040</v>
      </c>
      <c r="AK24" s="137">
        <v>420</v>
      </c>
      <c r="AL24" s="138">
        <v>420</v>
      </c>
      <c r="AM24" s="138">
        <v>440</v>
      </c>
      <c r="AN24" s="138">
        <v>440</v>
      </c>
      <c r="AO24" s="138">
        <v>440</v>
      </c>
      <c r="AP24" s="138">
        <v>440</v>
      </c>
      <c r="AQ24" s="138">
        <v>440</v>
      </c>
      <c r="AR24" s="138">
        <v>440</v>
      </c>
      <c r="AS24" s="138">
        <v>440</v>
      </c>
      <c r="AT24" s="138">
        <v>440</v>
      </c>
      <c r="AU24" s="138">
        <v>440</v>
      </c>
      <c r="AV24" s="138">
        <v>440</v>
      </c>
      <c r="AW24" s="143">
        <f t="shared" si="2"/>
        <v>5240</v>
      </c>
      <c r="AX24" s="149">
        <v>420</v>
      </c>
      <c r="AY24" s="150">
        <v>420</v>
      </c>
      <c r="AZ24" s="150">
        <v>440</v>
      </c>
      <c r="BA24" s="150">
        <v>440</v>
      </c>
      <c r="BB24" s="150">
        <v>440</v>
      </c>
      <c r="BC24" s="150">
        <v>440</v>
      </c>
      <c r="BD24" s="150">
        <v>440</v>
      </c>
      <c r="BE24" s="150">
        <v>440</v>
      </c>
      <c r="BF24" s="150">
        <v>440</v>
      </c>
      <c r="BG24" s="150">
        <v>440</v>
      </c>
      <c r="BH24" s="150">
        <v>440</v>
      </c>
      <c r="BI24" s="150">
        <v>440</v>
      </c>
      <c r="BJ24" s="151">
        <f t="shared" si="3"/>
        <v>5240</v>
      </c>
      <c r="BK24" s="160">
        <v>420</v>
      </c>
      <c r="BL24" s="165">
        <v>420</v>
      </c>
      <c r="BM24" s="165">
        <v>440</v>
      </c>
      <c r="BN24" s="165">
        <v>440</v>
      </c>
      <c r="BO24" s="165">
        <v>440</v>
      </c>
      <c r="BP24" s="165">
        <v>440</v>
      </c>
      <c r="BQ24" s="165">
        <v>440</v>
      </c>
      <c r="BR24" s="165">
        <v>440</v>
      </c>
      <c r="BS24" s="165">
        <v>440</v>
      </c>
      <c r="BT24" s="165">
        <v>440</v>
      </c>
      <c r="BU24" s="165">
        <v>440</v>
      </c>
      <c r="BV24" s="165">
        <v>440</v>
      </c>
      <c r="BW24" s="161">
        <f t="shared" si="4"/>
        <v>5240</v>
      </c>
    </row>
    <row r="25" spans="1:75" ht="28.8" x14ac:dyDescent="0.3">
      <c r="A25" s="231" t="s">
        <v>315</v>
      </c>
      <c r="B25" s="88" t="s">
        <v>152</v>
      </c>
      <c r="C25" s="39" t="s">
        <v>174</v>
      </c>
      <c r="D25" s="38" t="s">
        <v>152</v>
      </c>
      <c r="E25" s="41" t="s">
        <v>154</v>
      </c>
      <c r="F25" s="79">
        <v>0</v>
      </c>
      <c r="G25" s="224">
        <v>0</v>
      </c>
      <c r="H25" s="126" t="s">
        <v>175</v>
      </c>
      <c r="I25" s="112">
        <v>500</v>
      </c>
      <c r="J25" s="130">
        <v>44044</v>
      </c>
      <c r="K25" s="111">
        <v>0</v>
      </c>
      <c r="L25" s="112">
        <v>0</v>
      </c>
      <c r="M25" s="112">
        <v>0</v>
      </c>
      <c r="N25" s="112">
        <v>0</v>
      </c>
      <c r="O25" s="112">
        <v>500</v>
      </c>
      <c r="P25" s="112">
        <v>500</v>
      </c>
      <c r="Q25" s="112">
        <v>500</v>
      </c>
      <c r="R25" s="112">
        <v>500</v>
      </c>
      <c r="S25" s="112">
        <v>500</v>
      </c>
      <c r="T25" s="112">
        <v>500</v>
      </c>
      <c r="U25" s="112">
        <v>500</v>
      </c>
      <c r="V25" s="112">
        <v>500</v>
      </c>
      <c r="W25" s="114">
        <f t="shared" si="0"/>
        <v>4000</v>
      </c>
      <c r="X25" s="115">
        <v>500</v>
      </c>
      <c r="Y25" s="115">
        <v>500</v>
      </c>
      <c r="Z25" s="115">
        <v>500</v>
      </c>
      <c r="AA25" s="115">
        <v>500</v>
      </c>
      <c r="AB25" s="115">
        <v>500</v>
      </c>
      <c r="AC25" s="115">
        <v>500</v>
      </c>
      <c r="AD25" s="115">
        <v>500</v>
      </c>
      <c r="AE25" s="115">
        <v>500</v>
      </c>
      <c r="AF25" s="115">
        <v>500</v>
      </c>
      <c r="AG25" s="115">
        <v>500</v>
      </c>
      <c r="AH25" s="115">
        <v>500</v>
      </c>
      <c r="AI25" s="115">
        <v>500</v>
      </c>
      <c r="AJ25" s="117">
        <f t="shared" si="5"/>
        <v>6000</v>
      </c>
      <c r="AK25" s="137">
        <v>500</v>
      </c>
      <c r="AL25" s="138">
        <v>500</v>
      </c>
      <c r="AM25" s="138">
        <v>520</v>
      </c>
      <c r="AN25" s="138">
        <v>520</v>
      </c>
      <c r="AO25" s="138">
        <v>520</v>
      </c>
      <c r="AP25" s="138">
        <v>520</v>
      </c>
      <c r="AQ25" s="138">
        <v>520</v>
      </c>
      <c r="AR25" s="138">
        <v>520</v>
      </c>
      <c r="AS25" s="138">
        <v>520</v>
      </c>
      <c r="AT25" s="138">
        <v>520</v>
      </c>
      <c r="AU25" s="138">
        <v>520</v>
      </c>
      <c r="AV25" s="138">
        <v>520</v>
      </c>
      <c r="AW25" s="143">
        <f t="shared" si="2"/>
        <v>6200</v>
      </c>
      <c r="AX25" s="149">
        <v>500</v>
      </c>
      <c r="AY25" s="150">
        <v>500</v>
      </c>
      <c r="AZ25" s="150">
        <v>520</v>
      </c>
      <c r="BA25" s="150">
        <v>520</v>
      </c>
      <c r="BB25" s="150">
        <v>520</v>
      </c>
      <c r="BC25" s="150">
        <v>520</v>
      </c>
      <c r="BD25" s="150">
        <v>520</v>
      </c>
      <c r="BE25" s="150">
        <v>520</v>
      </c>
      <c r="BF25" s="150">
        <v>520</v>
      </c>
      <c r="BG25" s="150">
        <v>520</v>
      </c>
      <c r="BH25" s="150">
        <v>520</v>
      </c>
      <c r="BI25" s="150">
        <v>520</v>
      </c>
      <c r="BJ25" s="151">
        <f t="shared" si="3"/>
        <v>6200</v>
      </c>
      <c r="BK25" s="160">
        <v>500</v>
      </c>
      <c r="BL25" s="165">
        <v>500</v>
      </c>
      <c r="BM25" s="165">
        <v>520</v>
      </c>
      <c r="BN25" s="165">
        <v>520</v>
      </c>
      <c r="BO25" s="165">
        <v>520</v>
      </c>
      <c r="BP25" s="165">
        <v>520</v>
      </c>
      <c r="BQ25" s="165">
        <v>520</v>
      </c>
      <c r="BR25" s="165">
        <v>520</v>
      </c>
      <c r="BS25" s="165">
        <v>520</v>
      </c>
      <c r="BT25" s="165">
        <v>520</v>
      </c>
      <c r="BU25" s="165">
        <v>520</v>
      </c>
      <c r="BV25" s="165">
        <v>520</v>
      </c>
      <c r="BW25" s="161">
        <f t="shared" si="4"/>
        <v>6200</v>
      </c>
    </row>
    <row r="26" spans="1:75" x14ac:dyDescent="0.3">
      <c r="A26" s="231" t="s">
        <v>315</v>
      </c>
      <c r="B26" s="88" t="s">
        <v>165</v>
      </c>
      <c r="C26" s="39">
        <v>53</v>
      </c>
      <c r="D26" s="38" t="s">
        <v>166</v>
      </c>
      <c r="E26" s="40">
        <v>43709</v>
      </c>
      <c r="F26" s="79">
        <v>190</v>
      </c>
      <c r="G26" s="224">
        <v>190</v>
      </c>
      <c r="H26" s="126" t="s">
        <v>167</v>
      </c>
      <c r="I26" s="112"/>
      <c r="J26" s="112"/>
      <c r="K26" s="111">
        <v>190</v>
      </c>
      <c r="L26" s="112">
        <v>190</v>
      </c>
      <c r="M26" s="112">
        <v>200</v>
      </c>
      <c r="N26" s="112">
        <v>200</v>
      </c>
      <c r="O26" s="112">
        <v>200</v>
      </c>
      <c r="P26" s="112">
        <v>200</v>
      </c>
      <c r="Q26" s="112">
        <v>200</v>
      </c>
      <c r="R26" s="112">
        <v>200</v>
      </c>
      <c r="S26" s="112">
        <v>200</v>
      </c>
      <c r="T26" s="112">
        <v>200</v>
      </c>
      <c r="U26" s="112">
        <v>200</v>
      </c>
      <c r="V26" s="113">
        <v>200</v>
      </c>
      <c r="W26" s="114">
        <f t="shared" si="0"/>
        <v>2380</v>
      </c>
      <c r="X26" s="115">
        <v>200</v>
      </c>
      <c r="Y26" s="115">
        <v>200</v>
      </c>
      <c r="Z26" s="115">
        <v>210</v>
      </c>
      <c r="AA26" s="115">
        <v>210</v>
      </c>
      <c r="AB26" s="115">
        <v>210</v>
      </c>
      <c r="AC26" s="115">
        <v>210</v>
      </c>
      <c r="AD26" s="115">
        <v>210</v>
      </c>
      <c r="AE26" s="115">
        <v>210</v>
      </c>
      <c r="AF26" s="115">
        <v>210</v>
      </c>
      <c r="AG26" s="115">
        <v>210</v>
      </c>
      <c r="AH26" s="115">
        <v>210</v>
      </c>
      <c r="AI26" s="115">
        <v>210</v>
      </c>
      <c r="AJ26" s="117">
        <f t="shared" si="5"/>
        <v>2500</v>
      </c>
      <c r="AK26" s="137">
        <v>210</v>
      </c>
      <c r="AL26" s="138">
        <v>210</v>
      </c>
      <c r="AM26" s="138">
        <v>220</v>
      </c>
      <c r="AN26" s="138">
        <v>220</v>
      </c>
      <c r="AO26" s="138">
        <v>220</v>
      </c>
      <c r="AP26" s="138">
        <v>220</v>
      </c>
      <c r="AQ26" s="138">
        <v>220</v>
      </c>
      <c r="AR26" s="138">
        <v>220</v>
      </c>
      <c r="AS26" s="138">
        <v>220</v>
      </c>
      <c r="AT26" s="138">
        <v>220</v>
      </c>
      <c r="AU26" s="138">
        <v>220</v>
      </c>
      <c r="AV26" s="138">
        <v>220</v>
      </c>
      <c r="AW26" s="143">
        <f t="shared" si="2"/>
        <v>2620</v>
      </c>
      <c r="AX26" s="149">
        <v>220</v>
      </c>
      <c r="AY26" s="150">
        <v>220</v>
      </c>
      <c r="AZ26" s="150">
        <v>230</v>
      </c>
      <c r="BA26" s="150">
        <v>230</v>
      </c>
      <c r="BB26" s="150">
        <v>230</v>
      </c>
      <c r="BC26" s="150">
        <v>230</v>
      </c>
      <c r="BD26" s="150">
        <v>230</v>
      </c>
      <c r="BE26" s="150">
        <v>230</v>
      </c>
      <c r="BF26" s="150">
        <v>230</v>
      </c>
      <c r="BG26" s="150">
        <v>230</v>
      </c>
      <c r="BH26" s="150">
        <v>230</v>
      </c>
      <c r="BI26" s="150">
        <v>230</v>
      </c>
      <c r="BJ26" s="151">
        <f t="shared" si="3"/>
        <v>2740</v>
      </c>
      <c r="BK26" s="160">
        <v>230</v>
      </c>
      <c r="BL26" s="165">
        <v>230</v>
      </c>
      <c r="BM26" s="165">
        <v>240</v>
      </c>
      <c r="BN26" s="165">
        <v>240</v>
      </c>
      <c r="BO26" s="165">
        <v>240</v>
      </c>
      <c r="BP26" s="165">
        <v>240</v>
      </c>
      <c r="BQ26" s="165">
        <v>240</v>
      </c>
      <c r="BR26" s="165">
        <v>240</v>
      </c>
      <c r="BS26" s="165">
        <v>240</v>
      </c>
      <c r="BT26" s="165">
        <v>240</v>
      </c>
      <c r="BU26" s="165">
        <v>240</v>
      </c>
      <c r="BV26" s="165">
        <v>240</v>
      </c>
      <c r="BW26" s="161">
        <f t="shared" si="4"/>
        <v>2860</v>
      </c>
    </row>
    <row r="27" spans="1:75" x14ac:dyDescent="0.3">
      <c r="A27" s="231" t="s">
        <v>315</v>
      </c>
      <c r="B27" s="88" t="s">
        <v>165</v>
      </c>
      <c r="C27" s="39">
        <v>54</v>
      </c>
      <c r="D27" s="38" t="s">
        <v>166</v>
      </c>
      <c r="E27" s="40">
        <v>43770</v>
      </c>
      <c r="F27" s="79">
        <v>190</v>
      </c>
      <c r="G27" s="224">
        <v>190</v>
      </c>
      <c r="H27" s="126" t="s">
        <v>167</v>
      </c>
      <c r="I27" s="112"/>
      <c r="J27" s="112"/>
      <c r="K27" s="111">
        <v>190</v>
      </c>
      <c r="L27" s="112">
        <v>190</v>
      </c>
      <c r="M27" s="112">
        <v>200</v>
      </c>
      <c r="N27" s="112">
        <v>200</v>
      </c>
      <c r="O27" s="112">
        <v>200</v>
      </c>
      <c r="P27" s="112">
        <v>200</v>
      </c>
      <c r="Q27" s="112">
        <v>200</v>
      </c>
      <c r="R27" s="112">
        <v>200</v>
      </c>
      <c r="S27" s="112">
        <v>200</v>
      </c>
      <c r="T27" s="112">
        <v>200</v>
      </c>
      <c r="U27" s="112">
        <v>200</v>
      </c>
      <c r="V27" s="113">
        <v>200</v>
      </c>
      <c r="W27" s="114">
        <f t="shared" si="0"/>
        <v>2380</v>
      </c>
      <c r="X27" s="115">
        <v>200</v>
      </c>
      <c r="Y27" s="115">
        <v>200</v>
      </c>
      <c r="Z27" s="115">
        <v>210</v>
      </c>
      <c r="AA27" s="115">
        <v>210</v>
      </c>
      <c r="AB27" s="115">
        <v>210</v>
      </c>
      <c r="AC27" s="115">
        <v>210</v>
      </c>
      <c r="AD27" s="115">
        <v>210</v>
      </c>
      <c r="AE27" s="115">
        <v>210</v>
      </c>
      <c r="AF27" s="115">
        <v>210</v>
      </c>
      <c r="AG27" s="115">
        <v>210</v>
      </c>
      <c r="AH27" s="115">
        <v>210</v>
      </c>
      <c r="AI27" s="115">
        <v>210</v>
      </c>
      <c r="AJ27" s="117">
        <f t="shared" si="5"/>
        <v>2500</v>
      </c>
      <c r="AK27" s="137">
        <v>210</v>
      </c>
      <c r="AL27" s="138">
        <v>210</v>
      </c>
      <c r="AM27" s="138">
        <v>220</v>
      </c>
      <c r="AN27" s="138">
        <v>220</v>
      </c>
      <c r="AO27" s="138">
        <v>220</v>
      </c>
      <c r="AP27" s="138">
        <v>220</v>
      </c>
      <c r="AQ27" s="138">
        <v>220</v>
      </c>
      <c r="AR27" s="138">
        <v>220</v>
      </c>
      <c r="AS27" s="138">
        <v>220</v>
      </c>
      <c r="AT27" s="138">
        <v>220</v>
      </c>
      <c r="AU27" s="138">
        <v>220</v>
      </c>
      <c r="AV27" s="138">
        <v>220</v>
      </c>
      <c r="AW27" s="143">
        <f t="shared" si="2"/>
        <v>2620</v>
      </c>
      <c r="AX27" s="149">
        <v>220</v>
      </c>
      <c r="AY27" s="150">
        <v>220</v>
      </c>
      <c r="AZ27" s="150">
        <v>230</v>
      </c>
      <c r="BA27" s="150">
        <v>230</v>
      </c>
      <c r="BB27" s="150">
        <v>230</v>
      </c>
      <c r="BC27" s="150">
        <v>230</v>
      </c>
      <c r="BD27" s="150">
        <v>230</v>
      </c>
      <c r="BE27" s="150">
        <v>230</v>
      </c>
      <c r="BF27" s="150">
        <v>230</v>
      </c>
      <c r="BG27" s="150">
        <v>230</v>
      </c>
      <c r="BH27" s="150">
        <v>230</v>
      </c>
      <c r="BI27" s="150">
        <v>230</v>
      </c>
      <c r="BJ27" s="151">
        <f t="shared" si="3"/>
        <v>2740</v>
      </c>
      <c r="BK27" s="160">
        <v>230</v>
      </c>
      <c r="BL27" s="165">
        <v>230</v>
      </c>
      <c r="BM27" s="165">
        <v>240</v>
      </c>
      <c r="BN27" s="165">
        <v>240</v>
      </c>
      <c r="BO27" s="165">
        <v>240</v>
      </c>
      <c r="BP27" s="165">
        <v>240</v>
      </c>
      <c r="BQ27" s="165">
        <v>240</v>
      </c>
      <c r="BR27" s="165">
        <v>240</v>
      </c>
      <c r="BS27" s="165">
        <v>240</v>
      </c>
      <c r="BT27" s="165">
        <v>240</v>
      </c>
      <c r="BU27" s="165">
        <v>240</v>
      </c>
      <c r="BV27" s="165">
        <v>240</v>
      </c>
      <c r="BW27" s="161">
        <f t="shared" si="4"/>
        <v>2860</v>
      </c>
    </row>
    <row r="28" spans="1:75" ht="14.4" customHeight="1" x14ac:dyDescent="0.3">
      <c r="A28" s="231" t="s">
        <v>315</v>
      </c>
      <c r="B28" s="88" t="s">
        <v>140</v>
      </c>
      <c r="C28" s="39" t="s">
        <v>176</v>
      </c>
      <c r="D28" s="38" t="s">
        <v>177</v>
      </c>
      <c r="E28" s="40">
        <v>42868</v>
      </c>
      <c r="F28" s="79">
        <v>550</v>
      </c>
      <c r="G28" s="224">
        <v>550</v>
      </c>
      <c r="H28" s="80" t="s">
        <v>143</v>
      </c>
      <c r="I28" s="112">
        <v>0</v>
      </c>
      <c r="J28" s="130"/>
      <c r="K28" s="111">
        <v>550</v>
      </c>
      <c r="L28" s="112">
        <v>550</v>
      </c>
      <c r="M28" s="112">
        <v>570</v>
      </c>
      <c r="N28" s="112">
        <v>570</v>
      </c>
      <c r="O28" s="112">
        <v>570</v>
      </c>
      <c r="P28" s="112">
        <v>570</v>
      </c>
      <c r="Q28" s="112">
        <v>570</v>
      </c>
      <c r="R28" s="112">
        <v>570</v>
      </c>
      <c r="S28" s="112">
        <v>570</v>
      </c>
      <c r="T28" s="112">
        <v>570</v>
      </c>
      <c r="U28" s="112">
        <v>570</v>
      </c>
      <c r="V28" s="113">
        <v>570</v>
      </c>
      <c r="W28" s="114">
        <f t="shared" si="0"/>
        <v>6800</v>
      </c>
      <c r="X28" s="115">
        <v>570</v>
      </c>
      <c r="Y28" s="115">
        <v>570</v>
      </c>
      <c r="Z28" s="115">
        <v>570</v>
      </c>
      <c r="AA28" s="115">
        <v>570</v>
      </c>
      <c r="AB28" s="115">
        <v>570</v>
      </c>
      <c r="AC28" s="115">
        <v>570</v>
      </c>
      <c r="AD28" s="115">
        <v>570</v>
      </c>
      <c r="AE28" s="115">
        <v>570</v>
      </c>
      <c r="AF28" s="115">
        <v>570</v>
      </c>
      <c r="AG28" s="115">
        <v>570</v>
      </c>
      <c r="AH28" s="115">
        <v>570</v>
      </c>
      <c r="AI28" s="115">
        <v>570</v>
      </c>
      <c r="AJ28" s="117">
        <f t="shared" si="5"/>
        <v>6840</v>
      </c>
      <c r="AK28" s="137">
        <v>570</v>
      </c>
      <c r="AL28" s="138">
        <v>570</v>
      </c>
      <c r="AM28" s="138">
        <v>590</v>
      </c>
      <c r="AN28" s="138">
        <v>590</v>
      </c>
      <c r="AO28" s="138">
        <v>590</v>
      </c>
      <c r="AP28" s="138">
        <v>590</v>
      </c>
      <c r="AQ28" s="138">
        <v>590</v>
      </c>
      <c r="AR28" s="138">
        <v>590</v>
      </c>
      <c r="AS28" s="138">
        <v>590</v>
      </c>
      <c r="AT28" s="138">
        <v>590</v>
      </c>
      <c r="AU28" s="138">
        <v>590</v>
      </c>
      <c r="AV28" s="138">
        <v>590</v>
      </c>
      <c r="AW28" s="143">
        <f t="shared" si="2"/>
        <v>7040</v>
      </c>
      <c r="AX28" s="149">
        <v>570</v>
      </c>
      <c r="AY28" s="150">
        <v>570</v>
      </c>
      <c r="AZ28" s="150">
        <v>590</v>
      </c>
      <c r="BA28" s="150">
        <v>590</v>
      </c>
      <c r="BB28" s="150">
        <v>590</v>
      </c>
      <c r="BC28" s="150">
        <v>590</v>
      </c>
      <c r="BD28" s="150">
        <v>590</v>
      </c>
      <c r="BE28" s="150">
        <v>590</v>
      </c>
      <c r="BF28" s="150">
        <v>590</v>
      </c>
      <c r="BG28" s="150">
        <v>590</v>
      </c>
      <c r="BH28" s="150">
        <v>590</v>
      </c>
      <c r="BI28" s="150">
        <v>590</v>
      </c>
      <c r="BJ28" s="151">
        <f t="shared" si="3"/>
        <v>7040</v>
      </c>
      <c r="BK28" s="166">
        <v>590</v>
      </c>
      <c r="BL28" s="165">
        <v>590</v>
      </c>
      <c r="BM28" s="165">
        <v>610</v>
      </c>
      <c r="BN28" s="165">
        <v>610</v>
      </c>
      <c r="BO28" s="165">
        <v>610</v>
      </c>
      <c r="BP28" s="165">
        <v>610</v>
      </c>
      <c r="BQ28" s="165">
        <v>610</v>
      </c>
      <c r="BR28" s="165">
        <v>610</v>
      </c>
      <c r="BS28" s="165">
        <v>610</v>
      </c>
      <c r="BT28" s="165">
        <v>610</v>
      </c>
      <c r="BU28" s="165">
        <v>610</v>
      </c>
      <c r="BV28" s="165">
        <v>610</v>
      </c>
      <c r="BW28" s="161">
        <f t="shared" si="4"/>
        <v>7280</v>
      </c>
    </row>
    <row r="29" spans="1:75" ht="14.4" customHeight="1" x14ac:dyDescent="0.3">
      <c r="A29" s="231" t="s">
        <v>315</v>
      </c>
      <c r="B29" s="88" t="s">
        <v>140</v>
      </c>
      <c r="C29" s="39" t="s">
        <v>178</v>
      </c>
      <c r="D29" s="38" t="s">
        <v>179</v>
      </c>
      <c r="E29" s="40">
        <v>43617</v>
      </c>
      <c r="F29" s="79">
        <v>450</v>
      </c>
      <c r="G29" s="224">
        <v>425</v>
      </c>
      <c r="H29" s="80" t="s">
        <v>143</v>
      </c>
      <c r="I29" s="112">
        <v>50</v>
      </c>
      <c r="J29" s="130">
        <v>43983</v>
      </c>
      <c r="K29" s="111">
        <v>450</v>
      </c>
      <c r="L29" s="112">
        <v>450</v>
      </c>
      <c r="M29" s="112">
        <v>500</v>
      </c>
      <c r="N29" s="112">
        <v>500</v>
      </c>
      <c r="O29" s="112">
        <v>500</v>
      </c>
      <c r="P29" s="112">
        <v>500</v>
      </c>
      <c r="Q29" s="112">
        <v>500</v>
      </c>
      <c r="R29" s="112">
        <v>500</v>
      </c>
      <c r="S29" s="112">
        <v>500</v>
      </c>
      <c r="T29" s="112">
        <v>500</v>
      </c>
      <c r="U29" s="112">
        <v>500</v>
      </c>
      <c r="V29" s="112">
        <v>500</v>
      </c>
      <c r="W29" s="114">
        <f t="shared" si="0"/>
        <v>5900</v>
      </c>
      <c r="X29" s="115">
        <v>500</v>
      </c>
      <c r="Y29" s="115">
        <v>500</v>
      </c>
      <c r="Z29" s="115">
        <v>500</v>
      </c>
      <c r="AA29" s="115">
        <v>500</v>
      </c>
      <c r="AB29" s="115">
        <v>500</v>
      </c>
      <c r="AC29" s="115">
        <v>500</v>
      </c>
      <c r="AD29" s="115">
        <v>500</v>
      </c>
      <c r="AE29" s="115">
        <v>500</v>
      </c>
      <c r="AF29" s="115">
        <v>500</v>
      </c>
      <c r="AG29" s="115">
        <v>500</v>
      </c>
      <c r="AH29" s="115">
        <v>500</v>
      </c>
      <c r="AI29" s="115">
        <v>500</v>
      </c>
      <c r="AJ29" s="117">
        <f t="shared" si="5"/>
        <v>6000</v>
      </c>
      <c r="AK29" s="137">
        <v>500</v>
      </c>
      <c r="AL29" s="138">
        <v>500</v>
      </c>
      <c r="AM29" s="138">
        <v>520</v>
      </c>
      <c r="AN29" s="138">
        <v>520</v>
      </c>
      <c r="AO29" s="138">
        <v>520</v>
      </c>
      <c r="AP29" s="138">
        <v>520</v>
      </c>
      <c r="AQ29" s="138">
        <v>520</v>
      </c>
      <c r="AR29" s="138">
        <v>520</v>
      </c>
      <c r="AS29" s="138">
        <v>520</v>
      </c>
      <c r="AT29" s="138">
        <v>520</v>
      </c>
      <c r="AU29" s="138">
        <v>520</v>
      </c>
      <c r="AV29" s="138">
        <v>520</v>
      </c>
      <c r="AW29" s="143">
        <f t="shared" si="2"/>
        <v>6200</v>
      </c>
      <c r="AX29" s="149">
        <v>500</v>
      </c>
      <c r="AY29" s="150">
        <v>500</v>
      </c>
      <c r="AZ29" s="150">
        <v>520</v>
      </c>
      <c r="BA29" s="150">
        <v>520</v>
      </c>
      <c r="BB29" s="150">
        <v>520</v>
      </c>
      <c r="BC29" s="150">
        <v>520</v>
      </c>
      <c r="BD29" s="150">
        <v>520</v>
      </c>
      <c r="BE29" s="150">
        <v>520</v>
      </c>
      <c r="BF29" s="150">
        <v>520</v>
      </c>
      <c r="BG29" s="150">
        <v>520</v>
      </c>
      <c r="BH29" s="150">
        <v>520</v>
      </c>
      <c r="BI29" s="150">
        <v>520</v>
      </c>
      <c r="BJ29" s="151">
        <f t="shared" si="3"/>
        <v>6200</v>
      </c>
      <c r="BK29" s="166">
        <v>520</v>
      </c>
      <c r="BL29" s="165">
        <v>520</v>
      </c>
      <c r="BM29" s="165">
        <v>540</v>
      </c>
      <c r="BN29" s="165">
        <v>540</v>
      </c>
      <c r="BO29" s="165">
        <v>540</v>
      </c>
      <c r="BP29" s="165">
        <v>540</v>
      </c>
      <c r="BQ29" s="165">
        <v>540</v>
      </c>
      <c r="BR29" s="165">
        <v>540</v>
      </c>
      <c r="BS29" s="165">
        <v>540</v>
      </c>
      <c r="BT29" s="165">
        <v>540</v>
      </c>
      <c r="BU29" s="165">
        <v>540</v>
      </c>
      <c r="BV29" s="165">
        <v>540</v>
      </c>
      <c r="BW29" s="161">
        <f t="shared" si="4"/>
        <v>6440</v>
      </c>
    </row>
    <row r="30" spans="1:75" ht="14.4" customHeight="1" x14ac:dyDescent="0.3">
      <c r="A30" s="231" t="s">
        <v>315</v>
      </c>
      <c r="B30" s="88" t="s">
        <v>140</v>
      </c>
      <c r="C30" s="39" t="s">
        <v>180</v>
      </c>
      <c r="D30" s="38" t="s">
        <v>181</v>
      </c>
      <c r="E30" s="40">
        <v>43705</v>
      </c>
      <c r="F30" s="79">
        <v>525</v>
      </c>
      <c r="G30" s="224">
        <v>525</v>
      </c>
      <c r="H30" s="80" t="s">
        <v>143</v>
      </c>
      <c r="I30" s="112">
        <v>0</v>
      </c>
      <c r="J30" s="130"/>
      <c r="K30" s="111">
        <v>525</v>
      </c>
      <c r="L30" s="112">
        <v>525</v>
      </c>
      <c r="M30" s="112">
        <v>525</v>
      </c>
      <c r="N30" s="112">
        <v>525</v>
      </c>
      <c r="O30" s="112">
        <v>525</v>
      </c>
      <c r="P30" s="112">
        <v>525</v>
      </c>
      <c r="Q30" s="112">
        <v>525</v>
      </c>
      <c r="R30" s="112">
        <v>525</v>
      </c>
      <c r="S30" s="112">
        <v>525</v>
      </c>
      <c r="T30" s="112">
        <v>525</v>
      </c>
      <c r="U30" s="112">
        <v>525</v>
      </c>
      <c r="V30" s="112">
        <v>525</v>
      </c>
      <c r="W30" s="114">
        <f t="shared" si="0"/>
        <v>6300</v>
      </c>
      <c r="X30" s="115">
        <v>525</v>
      </c>
      <c r="Y30" s="115">
        <v>525</v>
      </c>
      <c r="Z30" s="115">
        <v>525</v>
      </c>
      <c r="AA30" s="115">
        <v>525</v>
      </c>
      <c r="AB30" s="115">
        <v>525</v>
      </c>
      <c r="AC30" s="115">
        <v>525</v>
      </c>
      <c r="AD30" s="115">
        <v>525</v>
      </c>
      <c r="AE30" s="115">
        <v>525</v>
      </c>
      <c r="AF30" s="115">
        <v>525</v>
      </c>
      <c r="AG30" s="115">
        <v>525</v>
      </c>
      <c r="AH30" s="115">
        <v>525</v>
      </c>
      <c r="AI30" s="115">
        <v>525</v>
      </c>
      <c r="AJ30" s="117">
        <f t="shared" si="5"/>
        <v>6300</v>
      </c>
      <c r="AK30" s="137">
        <v>525</v>
      </c>
      <c r="AL30" s="138">
        <v>525</v>
      </c>
      <c r="AM30" s="138">
        <v>545</v>
      </c>
      <c r="AN30" s="138">
        <v>545</v>
      </c>
      <c r="AO30" s="138">
        <v>545</v>
      </c>
      <c r="AP30" s="138">
        <v>545</v>
      </c>
      <c r="AQ30" s="138">
        <v>545</v>
      </c>
      <c r="AR30" s="138">
        <v>545</v>
      </c>
      <c r="AS30" s="138">
        <v>545</v>
      </c>
      <c r="AT30" s="138">
        <v>545</v>
      </c>
      <c r="AU30" s="138">
        <v>545</v>
      </c>
      <c r="AV30" s="138">
        <v>545</v>
      </c>
      <c r="AW30" s="143">
        <f t="shared" si="2"/>
        <v>6500</v>
      </c>
      <c r="AX30" s="149">
        <v>525</v>
      </c>
      <c r="AY30" s="150">
        <v>525</v>
      </c>
      <c r="AZ30" s="150">
        <v>545</v>
      </c>
      <c r="BA30" s="150">
        <v>545</v>
      </c>
      <c r="BB30" s="150">
        <v>545</v>
      </c>
      <c r="BC30" s="150">
        <v>545</v>
      </c>
      <c r="BD30" s="150">
        <v>545</v>
      </c>
      <c r="BE30" s="150">
        <v>545</v>
      </c>
      <c r="BF30" s="150">
        <v>545</v>
      </c>
      <c r="BG30" s="150">
        <v>545</v>
      </c>
      <c r="BH30" s="150">
        <v>545</v>
      </c>
      <c r="BI30" s="150">
        <v>545</v>
      </c>
      <c r="BJ30" s="151">
        <f t="shared" si="3"/>
        <v>6500</v>
      </c>
      <c r="BK30" s="166">
        <v>545</v>
      </c>
      <c r="BL30" s="165">
        <v>545</v>
      </c>
      <c r="BM30" s="165">
        <v>565</v>
      </c>
      <c r="BN30" s="165">
        <v>565</v>
      </c>
      <c r="BO30" s="165">
        <v>565</v>
      </c>
      <c r="BP30" s="165">
        <v>565</v>
      </c>
      <c r="BQ30" s="165">
        <v>565</v>
      </c>
      <c r="BR30" s="165">
        <v>565</v>
      </c>
      <c r="BS30" s="165">
        <v>565</v>
      </c>
      <c r="BT30" s="165">
        <v>565</v>
      </c>
      <c r="BU30" s="165">
        <v>565</v>
      </c>
      <c r="BV30" s="165">
        <v>565</v>
      </c>
      <c r="BW30" s="161">
        <f t="shared" si="4"/>
        <v>6740</v>
      </c>
    </row>
    <row r="31" spans="1:75" ht="14.4" customHeight="1" x14ac:dyDescent="0.3">
      <c r="A31" s="231" t="s">
        <v>316</v>
      </c>
      <c r="B31" s="88" t="s">
        <v>140</v>
      </c>
      <c r="C31" s="39" t="s">
        <v>182</v>
      </c>
      <c r="D31" s="230" t="s">
        <v>152</v>
      </c>
      <c r="E31" s="40">
        <v>43419</v>
      </c>
      <c r="F31" s="79">
        <v>575</v>
      </c>
      <c r="G31" s="226">
        <v>0</v>
      </c>
      <c r="H31" s="80" t="s">
        <v>339</v>
      </c>
      <c r="I31" s="112">
        <v>25</v>
      </c>
      <c r="J31" s="130">
        <v>43983</v>
      </c>
      <c r="K31" s="111">
        <v>0</v>
      </c>
      <c r="L31" s="112">
        <v>0</v>
      </c>
      <c r="M31" s="112">
        <v>600</v>
      </c>
      <c r="N31" s="112">
        <v>600</v>
      </c>
      <c r="O31" s="112">
        <v>600</v>
      </c>
      <c r="P31" s="112">
        <v>600</v>
      </c>
      <c r="Q31" s="112">
        <v>600</v>
      </c>
      <c r="R31" s="112">
        <v>600</v>
      </c>
      <c r="S31" s="112">
        <v>600</v>
      </c>
      <c r="T31" s="112">
        <v>600</v>
      </c>
      <c r="U31" s="112">
        <v>600</v>
      </c>
      <c r="V31" s="112">
        <v>600</v>
      </c>
      <c r="W31" s="114">
        <f t="shared" si="0"/>
        <v>6000</v>
      </c>
      <c r="X31" s="115">
        <v>600</v>
      </c>
      <c r="Y31" s="115">
        <v>600</v>
      </c>
      <c r="Z31" s="115">
        <v>600</v>
      </c>
      <c r="AA31" s="115">
        <v>600</v>
      </c>
      <c r="AB31" s="115">
        <v>600</v>
      </c>
      <c r="AC31" s="115">
        <v>600</v>
      </c>
      <c r="AD31" s="115">
        <v>600</v>
      </c>
      <c r="AE31" s="115">
        <v>600</v>
      </c>
      <c r="AF31" s="115">
        <v>600</v>
      </c>
      <c r="AG31" s="115">
        <v>600</v>
      </c>
      <c r="AH31" s="115">
        <v>600</v>
      </c>
      <c r="AI31" s="115">
        <v>600</v>
      </c>
      <c r="AJ31" s="117">
        <f t="shared" si="5"/>
        <v>7200</v>
      </c>
      <c r="AK31" s="137">
        <v>600</v>
      </c>
      <c r="AL31" s="138">
        <v>600</v>
      </c>
      <c r="AM31" s="138">
        <v>620</v>
      </c>
      <c r="AN31" s="138">
        <v>620</v>
      </c>
      <c r="AO31" s="138">
        <v>620</v>
      </c>
      <c r="AP31" s="138">
        <v>620</v>
      </c>
      <c r="AQ31" s="138">
        <v>620</v>
      </c>
      <c r="AR31" s="138">
        <v>620</v>
      </c>
      <c r="AS31" s="138">
        <v>620</v>
      </c>
      <c r="AT31" s="138">
        <v>620</v>
      </c>
      <c r="AU31" s="138">
        <v>620</v>
      </c>
      <c r="AV31" s="138">
        <v>620</v>
      </c>
      <c r="AW31" s="143">
        <f t="shared" si="2"/>
        <v>7400</v>
      </c>
      <c r="AX31" s="149">
        <v>600</v>
      </c>
      <c r="AY31" s="150">
        <v>600</v>
      </c>
      <c r="AZ31" s="150">
        <v>620</v>
      </c>
      <c r="BA31" s="150">
        <v>620</v>
      </c>
      <c r="BB31" s="150">
        <v>620</v>
      </c>
      <c r="BC31" s="150">
        <v>620</v>
      </c>
      <c r="BD31" s="150">
        <v>620</v>
      </c>
      <c r="BE31" s="150">
        <v>620</v>
      </c>
      <c r="BF31" s="150">
        <v>620</v>
      </c>
      <c r="BG31" s="150">
        <v>620</v>
      </c>
      <c r="BH31" s="150">
        <v>620</v>
      </c>
      <c r="BI31" s="150">
        <v>620</v>
      </c>
      <c r="BJ31" s="151">
        <f t="shared" si="3"/>
        <v>7400</v>
      </c>
      <c r="BK31" s="166">
        <v>620</v>
      </c>
      <c r="BL31" s="165">
        <v>620</v>
      </c>
      <c r="BM31" s="165">
        <v>640</v>
      </c>
      <c r="BN31" s="165">
        <v>640</v>
      </c>
      <c r="BO31" s="165">
        <v>640</v>
      </c>
      <c r="BP31" s="165">
        <v>640</v>
      </c>
      <c r="BQ31" s="165">
        <v>640</v>
      </c>
      <c r="BR31" s="165">
        <v>640</v>
      </c>
      <c r="BS31" s="165">
        <v>640</v>
      </c>
      <c r="BT31" s="165">
        <v>640</v>
      </c>
      <c r="BU31" s="165">
        <v>640</v>
      </c>
      <c r="BV31" s="165">
        <v>640</v>
      </c>
      <c r="BW31" s="161">
        <f t="shared" si="4"/>
        <v>7640</v>
      </c>
    </row>
    <row r="32" spans="1:75" ht="14.4" customHeight="1" x14ac:dyDescent="0.3">
      <c r="A32" s="231" t="s">
        <v>315</v>
      </c>
      <c r="B32" s="88" t="s">
        <v>152</v>
      </c>
      <c r="C32" s="39">
        <v>59</v>
      </c>
      <c r="D32" s="38" t="s">
        <v>152</v>
      </c>
      <c r="E32" s="41" t="s">
        <v>183</v>
      </c>
      <c r="F32" s="79">
        <v>0</v>
      </c>
      <c r="G32" s="224">
        <v>0</v>
      </c>
      <c r="H32" s="126" t="s">
        <v>175</v>
      </c>
      <c r="I32" s="112"/>
      <c r="J32" s="130"/>
      <c r="K32" s="111">
        <v>0</v>
      </c>
      <c r="L32" s="112">
        <v>450</v>
      </c>
      <c r="M32" s="112">
        <v>450</v>
      </c>
      <c r="N32" s="112">
        <v>450</v>
      </c>
      <c r="O32" s="112">
        <v>450</v>
      </c>
      <c r="P32" s="112">
        <v>450</v>
      </c>
      <c r="Q32" s="112">
        <v>450</v>
      </c>
      <c r="R32" s="112">
        <v>0</v>
      </c>
      <c r="S32" s="112">
        <v>0</v>
      </c>
      <c r="T32" s="112">
        <v>0</v>
      </c>
      <c r="U32" s="112">
        <v>0</v>
      </c>
      <c r="V32" s="113">
        <v>0</v>
      </c>
      <c r="W32" s="114">
        <f t="shared" si="0"/>
        <v>2700</v>
      </c>
      <c r="X32" s="115">
        <v>0</v>
      </c>
      <c r="Y32" s="115">
        <v>475</v>
      </c>
      <c r="Z32" s="115">
        <v>475</v>
      </c>
      <c r="AA32" s="115">
        <v>475</v>
      </c>
      <c r="AB32" s="115">
        <v>475</v>
      </c>
      <c r="AC32" s="115">
        <v>475</v>
      </c>
      <c r="AD32" s="115">
        <v>475</v>
      </c>
      <c r="AE32" s="115">
        <v>0</v>
      </c>
      <c r="AF32" s="115">
        <v>0</v>
      </c>
      <c r="AG32" s="115">
        <v>0</v>
      </c>
      <c r="AH32" s="115">
        <v>0</v>
      </c>
      <c r="AI32" s="115">
        <v>0</v>
      </c>
      <c r="AJ32" s="117">
        <f t="shared" si="5"/>
        <v>2850</v>
      </c>
      <c r="AK32" s="137">
        <v>0</v>
      </c>
      <c r="AL32" s="138">
        <v>475</v>
      </c>
      <c r="AM32" s="138">
        <v>475</v>
      </c>
      <c r="AN32" s="138">
        <v>475</v>
      </c>
      <c r="AO32" s="138">
        <v>475</v>
      </c>
      <c r="AP32" s="138">
        <v>475</v>
      </c>
      <c r="AQ32" s="138">
        <v>475</v>
      </c>
      <c r="AR32" s="138"/>
      <c r="AS32" s="138"/>
      <c r="AT32" s="138"/>
      <c r="AU32" s="138"/>
      <c r="AV32" s="138"/>
      <c r="AW32" s="143">
        <f t="shared" si="2"/>
        <v>2850</v>
      </c>
      <c r="AX32" s="149">
        <v>0</v>
      </c>
      <c r="AY32" s="150">
        <v>475</v>
      </c>
      <c r="AZ32" s="150">
        <v>475</v>
      </c>
      <c r="BA32" s="150">
        <v>475</v>
      </c>
      <c r="BB32" s="150">
        <v>475</v>
      </c>
      <c r="BC32" s="150">
        <v>475</v>
      </c>
      <c r="BD32" s="150">
        <v>475</v>
      </c>
      <c r="BE32" s="150"/>
      <c r="BF32" s="150"/>
      <c r="BG32" s="150"/>
      <c r="BH32" s="150"/>
      <c r="BI32" s="150"/>
      <c r="BJ32" s="151">
        <f t="shared" si="3"/>
        <v>2850</v>
      </c>
      <c r="BK32" s="160">
        <v>0</v>
      </c>
      <c r="BL32" s="165">
        <v>475</v>
      </c>
      <c r="BM32" s="165">
        <v>475</v>
      </c>
      <c r="BN32" s="165">
        <v>475</v>
      </c>
      <c r="BO32" s="165">
        <v>475</v>
      </c>
      <c r="BP32" s="165">
        <v>475</v>
      </c>
      <c r="BQ32" s="165">
        <v>475</v>
      </c>
      <c r="BR32" s="165"/>
      <c r="BS32" s="165"/>
      <c r="BT32" s="165"/>
      <c r="BU32" s="165"/>
      <c r="BV32" s="165"/>
      <c r="BW32" s="161">
        <f t="shared" si="4"/>
        <v>2850</v>
      </c>
    </row>
    <row r="33" spans="1:75" ht="14.4" customHeight="1" x14ac:dyDescent="0.3">
      <c r="A33" s="231" t="s">
        <v>315</v>
      </c>
      <c r="B33" s="88" t="s">
        <v>140</v>
      </c>
      <c r="C33" s="39" t="s">
        <v>184</v>
      </c>
      <c r="D33" s="38" t="s">
        <v>398</v>
      </c>
      <c r="E33" s="40">
        <v>43631</v>
      </c>
      <c r="F33" s="79">
        <v>525</v>
      </c>
      <c r="G33" s="224">
        <v>525</v>
      </c>
      <c r="H33" s="80" t="s">
        <v>143</v>
      </c>
      <c r="I33" s="112">
        <v>0</v>
      </c>
      <c r="J33" s="130"/>
      <c r="K33" s="111">
        <v>525</v>
      </c>
      <c r="L33" s="112">
        <v>525</v>
      </c>
      <c r="M33" s="112">
        <v>545</v>
      </c>
      <c r="N33" s="112">
        <v>545</v>
      </c>
      <c r="O33" s="112">
        <v>545</v>
      </c>
      <c r="P33" s="112">
        <v>545</v>
      </c>
      <c r="Q33" s="112">
        <v>545</v>
      </c>
      <c r="R33" s="112">
        <v>545</v>
      </c>
      <c r="S33" s="112">
        <v>545</v>
      </c>
      <c r="T33" s="112">
        <v>545</v>
      </c>
      <c r="U33" s="112">
        <v>545</v>
      </c>
      <c r="V33" s="113">
        <v>545</v>
      </c>
      <c r="W33" s="114">
        <f t="shared" si="0"/>
        <v>6500</v>
      </c>
      <c r="X33" s="115">
        <v>545</v>
      </c>
      <c r="Y33" s="115">
        <v>545</v>
      </c>
      <c r="Z33" s="115">
        <v>545</v>
      </c>
      <c r="AA33" s="115">
        <v>545</v>
      </c>
      <c r="AB33" s="115">
        <v>545</v>
      </c>
      <c r="AC33" s="115">
        <v>545</v>
      </c>
      <c r="AD33" s="115">
        <v>545</v>
      </c>
      <c r="AE33" s="115">
        <v>545</v>
      </c>
      <c r="AF33" s="115">
        <v>545</v>
      </c>
      <c r="AG33" s="115">
        <v>545</v>
      </c>
      <c r="AH33" s="115">
        <v>545</v>
      </c>
      <c r="AI33" s="115">
        <v>545</v>
      </c>
      <c r="AJ33" s="117">
        <f t="shared" si="5"/>
        <v>6540</v>
      </c>
      <c r="AK33" s="137">
        <v>545</v>
      </c>
      <c r="AL33" s="138">
        <v>545</v>
      </c>
      <c r="AM33" s="138">
        <v>565</v>
      </c>
      <c r="AN33" s="138">
        <v>565</v>
      </c>
      <c r="AO33" s="138">
        <v>565</v>
      </c>
      <c r="AP33" s="138">
        <v>565</v>
      </c>
      <c r="AQ33" s="138">
        <v>565</v>
      </c>
      <c r="AR33" s="138">
        <v>565</v>
      </c>
      <c r="AS33" s="138">
        <v>565</v>
      </c>
      <c r="AT33" s="138">
        <v>565</v>
      </c>
      <c r="AU33" s="138">
        <v>565</v>
      </c>
      <c r="AV33" s="138">
        <v>565</v>
      </c>
      <c r="AW33" s="143">
        <f t="shared" si="2"/>
        <v>6740</v>
      </c>
      <c r="AX33" s="149">
        <v>545</v>
      </c>
      <c r="AY33" s="150">
        <v>545</v>
      </c>
      <c r="AZ33" s="150">
        <v>565</v>
      </c>
      <c r="BA33" s="150">
        <v>565</v>
      </c>
      <c r="BB33" s="150">
        <v>565</v>
      </c>
      <c r="BC33" s="150">
        <v>565</v>
      </c>
      <c r="BD33" s="150">
        <v>565</v>
      </c>
      <c r="BE33" s="150">
        <v>565</v>
      </c>
      <c r="BF33" s="150">
        <v>565</v>
      </c>
      <c r="BG33" s="150">
        <v>565</v>
      </c>
      <c r="BH33" s="150">
        <v>565</v>
      </c>
      <c r="BI33" s="150">
        <v>565</v>
      </c>
      <c r="BJ33" s="151">
        <f t="shared" si="3"/>
        <v>6740</v>
      </c>
      <c r="BK33" s="166">
        <v>565</v>
      </c>
      <c r="BL33" s="165">
        <v>565</v>
      </c>
      <c r="BM33" s="165">
        <v>585</v>
      </c>
      <c r="BN33" s="165">
        <v>585</v>
      </c>
      <c r="BO33" s="165">
        <v>585</v>
      </c>
      <c r="BP33" s="165">
        <v>585</v>
      </c>
      <c r="BQ33" s="165">
        <v>585</v>
      </c>
      <c r="BR33" s="165">
        <v>585</v>
      </c>
      <c r="BS33" s="165">
        <v>585</v>
      </c>
      <c r="BT33" s="165">
        <v>585</v>
      </c>
      <c r="BU33" s="165">
        <v>585</v>
      </c>
      <c r="BV33" s="165">
        <v>585</v>
      </c>
      <c r="BW33" s="161">
        <f t="shared" si="4"/>
        <v>6980</v>
      </c>
    </row>
    <row r="34" spans="1:75" ht="14.4" customHeight="1" x14ac:dyDescent="0.3">
      <c r="A34" s="231" t="s">
        <v>315</v>
      </c>
      <c r="B34" s="88" t="s">
        <v>140</v>
      </c>
      <c r="C34" s="39" t="s">
        <v>185</v>
      </c>
      <c r="D34" s="38" t="s">
        <v>186</v>
      </c>
      <c r="E34" s="40">
        <v>41456</v>
      </c>
      <c r="F34" s="79">
        <v>490</v>
      </c>
      <c r="G34" s="224">
        <v>490</v>
      </c>
      <c r="H34" s="80" t="s">
        <v>143</v>
      </c>
      <c r="I34" s="112">
        <v>25</v>
      </c>
      <c r="J34" s="130">
        <v>43983</v>
      </c>
      <c r="K34" s="111">
        <v>490</v>
      </c>
      <c r="L34" s="112">
        <v>490</v>
      </c>
      <c r="M34" s="112">
        <v>515</v>
      </c>
      <c r="N34" s="112">
        <v>515</v>
      </c>
      <c r="O34" s="112">
        <v>515</v>
      </c>
      <c r="P34" s="112">
        <v>515</v>
      </c>
      <c r="Q34" s="112">
        <v>515</v>
      </c>
      <c r="R34" s="112">
        <v>515</v>
      </c>
      <c r="S34" s="112">
        <v>515</v>
      </c>
      <c r="T34" s="112">
        <v>515</v>
      </c>
      <c r="U34" s="112">
        <v>515</v>
      </c>
      <c r="V34" s="112">
        <v>515</v>
      </c>
      <c r="W34" s="114">
        <f t="shared" si="0"/>
        <v>6130</v>
      </c>
      <c r="X34" s="115">
        <v>515</v>
      </c>
      <c r="Y34" s="115">
        <v>515</v>
      </c>
      <c r="Z34" s="115">
        <v>515</v>
      </c>
      <c r="AA34" s="115">
        <v>515</v>
      </c>
      <c r="AB34" s="115">
        <v>515</v>
      </c>
      <c r="AC34" s="115">
        <v>515</v>
      </c>
      <c r="AD34" s="115">
        <v>515</v>
      </c>
      <c r="AE34" s="115">
        <v>515</v>
      </c>
      <c r="AF34" s="115">
        <v>515</v>
      </c>
      <c r="AG34" s="115">
        <v>515</v>
      </c>
      <c r="AH34" s="115">
        <v>515</v>
      </c>
      <c r="AI34" s="115">
        <v>515</v>
      </c>
      <c r="AJ34" s="117">
        <f t="shared" si="5"/>
        <v>6180</v>
      </c>
      <c r="AK34" s="137">
        <v>515</v>
      </c>
      <c r="AL34" s="138">
        <v>515</v>
      </c>
      <c r="AM34" s="138">
        <v>535</v>
      </c>
      <c r="AN34" s="138">
        <v>535</v>
      </c>
      <c r="AO34" s="138">
        <v>535</v>
      </c>
      <c r="AP34" s="138">
        <v>535</v>
      </c>
      <c r="AQ34" s="138">
        <v>535</v>
      </c>
      <c r="AR34" s="138">
        <v>535</v>
      </c>
      <c r="AS34" s="138">
        <v>535</v>
      </c>
      <c r="AT34" s="138">
        <v>535</v>
      </c>
      <c r="AU34" s="138">
        <v>535</v>
      </c>
      <c r="AV34" s="138">
        <v>535</v>
      </c>
      <c r="AW34" s="143">
        <f t="shared" si="2"/>
        <v>6380</v>
      </c>
      <c r="AX34" s="149">
        <v>515</v>
      </c>
      <c r="AY34" s="150">
        <v>515</v>
      </c>
      <c r="AZ34" s="150">
        <v>535</v>
      </c>
      <c r="BA34" s="150">
        <v>535</v>
      </c>
      <c r="BB34" s="150">
        <v>535</v>
      </c>
      <c r="BC34" s="150">
        <v>535</v>
      </c>
      <c r="BD34" s="150">
        <v>535</v>
      </c>
      <c r="BE34" s="150">
        <v>535</v>
      </c>
      <c r="BF34" s="150">
        <v>535</v>
      </c>
      <c r="BG34" s="150">
        <v>535</v>
      </c>
      <c r="BH34" s="150">
        <v>535</v>
      </c>
      <c r="BI34" s="150">
        <v>535</v>
      </c>
      <c r="BJ34" s="151">
        <f t="shared" si="3"/>
        <v>6380</v>
      </c>
      <c r="BK34" s="166">
        <v>535</v>
      </c>
      <c r="BL34" s="165">
        <v>535</v>
      </c>
      <c r="BM34" s="165">
        <v>555</v>
      </c>
      <c r="BN34" s="165">
        <v>555</v>
      </c>
      <c r="BO34" s="165">
        <v>555</v>
      </c>
      <c r="BP34" s="165">
        <v>555</v>
      </c>
      <c r="BQ34" s="165">
        <v>555</v>
      </c>
      <c r="BR34" s="165">
        <v>555</v>
      </c>
      <c r="BS34" s="165">
        <v>555</v>
      </c>
      <c r="BT34" s="165">
        <v>555</v>
      </c>
      <c r="BU34" s="165">
        <v>555</v>
      </c>
      <c r="BV34" s="165">
        <v>555</v>
      </c>
      <c r="BW34" s="161">
        <f t="shared" si="4"/>
        <v>6620</v>
      </c>
    </row>
    <row r="35" spans="1:75" ht="14.4" customHeight="1" x14ac:dyDescent="0.3">
      <c r="A35" s="231" t="s">
        <v>315</v>
      </c>
      <c r="B35" s="88" t="s">
        <v>140</v>
      </c>
      <c r="C35" s="39" t="s">
        <v>187</v>
      </c>
      <c r="D35" s="38" t="s">
        <v>401</v>
      </c>
      <c r="E35" s="41" t="s">
        <v>154</v>
      </c>
      <c r="F35" s="79">
        <v>0</v>
      </c>
      <c r="G35" s="224">
        <v>525</v>
      </c>
      <c r="H35" s="126"/>
      <c r="I35" s="112"/>
      <c r="J35" s="130"/>
      <c r="K35" s="111">
        <v>0</v>
      </c>
      <c r="L35" s="112">
        <v>0</v>
      </c>
      <c r="M35" s="112">
        <v>0</v>
      </c>
      <c r="N35" s="112">
        <v>0</v>
      </c>
      <c r="O35" s="112">
        <v>500</v>
      </c>
      <c r="P35" s="112">
        <v>500</v>
      </c>
      <c r="Q35" s="112">
        <v>500</v>
      </c>
      <c r="R35" s="112">
        <v>500</v>
      </c>
      <c r="S35" s="112">
        <v>500</v>
      </c>
      <c r="T35" s="112">
        <v>500</v>
      </c>
      <c r="U35" s="112">
        <v>500</v>
      </c>
      <c r="V35" s="112">
        <v>500</v>
      </c>
      <c r="W35" s="114">
        <f t="shared" ref="W35:W66" si="6">SUM(K35:V35)</f>
        <v>4000</v>
      </c>
      <c r="X35" s="115">
        <v>500</v>
      </c>
      <c r="Y35" s="115">
        <v>500</v>
      </c>
      <c r="Z35" s="115">
        <v>500</v>
      </c>
      <c r="AA35" s="115">
        <v>500</v>
      </c>
      <c r="AB35" s="115">
        <v>500</v>
      </c>
      <c r="AC35" s="115">
        <v>500</v>
      </c>
      <c r="AD35" s="115">
        <v>500</v>
      </c>
      <c r="AE35" s="115">
        <v>500</v>
      </c>
      <c r="AF35" s="115">
        <v>500</v>
      </c>
      <c r="AG35" s="115">
        <v>500</v>
      </c>
      <c r="AH35" s="115">
        <v>500</v>
      </c>
      <c r="AI35" s="115">
        <v>500</v>
      </c>
      <c r="AJ35" s="117">
        <f t="shared" si="5"/>
        <v>6000</v>
      </c>
      <c r="AK35" s="137">
        <v>500</v>
      </c>
      <c r="AL35" s="138">
        <v>500</v>
      </c>
      <c r="AM35" s="138">
        <v>520</v>
      </c>
      <c r="AN35" s="138">
        <v>520</v>
      </c>
      <c r="AO35" s="138">
        <v>520</v>
      </c>
      <c r="AP35" s="138">
        <v>520</v>
      </c>
      <c r="AQ35" s="138">
        <v>520</v>
      </c>
      <c r="AR35" s="138">
        <v>520</v>
      </c>
      <c r="AS35" s="138">
        <v>520</v>
      </c>
      <c r="AT35" s="138">
        <v>520</v>
      </c>
      <c r="AU35" s="138">
        <v>520</v>
      </c>
      <c r="AV35" s="138">
        <v>520</v>
      </c>
      <c r="AW35" s="143">
        <f t="shared" si="2"/>
        <v>6200</v>
      </c>
      <c r="AX35" s="149">
        <v>500</v>
      </c>
      <c r="AY35" s="150">
        <v>500</v>
      </c>
      <c r="AZ35" s="150">
        <v>520</v>
      </c>
      <c r="BA35" s="150">
        <v>520</v>
      </c>
      <c r="BB35" s="150">
        <v>520</v>
      </c>
      <c r="BC35" s="150">
        <v>520</v>
      </c>
      <c r="BD35" s="150">
        <v>520</v>
      </c>
      <c r="BE35" s="150">
        <v>520</v>
      </c>
      <c r="BF35" s="150">
        <v>520</v>
      </c>
      <c r="BG35" s="150">
        <v>520</v>
      </c>
      <c r="BH35" s="150">
        <v>520</v>
      </c>
      <c r="BI35" s="150">
        <v>520</v>
      </c>
      <c r="BJ35" s="151">
        <f t="shared" si="3"/>
        <v>6200</v>
      </c>
      <c r="BK35" s="160">
        <v>500</v>
      </c>
      <c r="BL35" s="165">
        <v>500</v>
      </c>
      <c r="BM35" s="165">
        <v>520</v>
      </c>
      <c r="BN35" s="165">
        <v>520</v>
      </c>
      <c r="BO35" s="165">
        <v>520</v>
      </c>
      <c r="BP35" s="165">
        <v>520</v>
      </c>
      <c r="BQ35" s="165">
        <v>520</v>
      </c>
      <c r="BR35" s="165">
        <v>520</v>
      </c>
      <c r="BS35" s="165">
        <v>520</v>
      </c>
      <c r="BT35" s="165">
        <v>520</v>
      </c>
      <c r="BU35" s="165">
        <v>520</v>
      </c>
      <c r="BV35" s="165">
        <v>520</v>
      </c>
      <c r="BW35" s="161">
        <f t="shared" si="4"/>
        <v>6200</v>
      </c>
    </row>
    <row r="36" spans="1:75" ht="14.4" customHeight="1" x14ac:dyDescent="0.3">
      <c r="A36" s="231" t="s">
        <v>315</v>
      </c>
      <c r="B36" s="88" t="s">
        <v>152</v>
      </c>
      <c r="C36" s="39">
        <v>63</v>
      </c>
      <c r="D36" s="38" t="s">
        <v>152</v>
      </c>
      <c r="E36" s="41" t="s">
        <v>183</v>
      </c>
      <c r="F36" s="79">
        <v>0</v>
      </c>
      <c r="G36" s="224">
        <v>0</v>
      </c>
      <c r="H36" s="126" t="s">
        <v>175</v>
      </c>
      <c r="I36" s="112"/>
      <c r="J36" s="130"/>
      <c r="K36" s="111">
        <v>0</v>
      </c>
      <c r="L36" s="112">
        <v>450</v>
      </c>
      <c r="M36" s="112">
        <v>450</v>
      </c>
      <c r="N36" s="112">
        <v>450</v>
      </c>
      <c r="O36" s="112">
        <v>450</v>
      </c>
      <c r="P36" s="112">
        <v>450</v>
      </c>
      <c r="Q36" s="112">
        <v>450</v>
      </c>
      <c r="R36" s="112">
        <v>0</v>
      </c>
      <c r="S36" s="112">
        <v>0</v>
      </c>
      <c r="T36" s="112">
        <v>0</v>
      </c>
      <c r="U36" s="112">
        <v>0</v>
      </c>
      <c r="V36" s="113">
        <v>0</v>
      </c>
      <c r="W36" s="114">
        <f t="shared" si="6"/>
        <v>2700</v>
      </c>
      <c r="X36" s="115">
        <v>0</v>
      </c>
      <c r="Y36" s="115">
        <v>475</v>
      </c>
      <c r="Z36" s="115">
        <v>475</v>
      </c>
      <c r="AA36" s="115">
        <v>475</v>
      </c>
      <c r="AB36" s="115">
        <v>475</v>
      </c>
      <c r="AC36" s="115">
        <v>475</v>
      </c>
      <c r="AD36" s="115">
        <v>475</v>
      </c>
      <c r="AE36" s="115">
        <v>0</v>
      </c>
      <c r="AF36" s="115">
        <v>0</v>
      </c>
      <c r="AG36" s="115">
        <v>0</v>
      </c>
      <c r="AH36" s="115">
        <v>0</v>
      </c>
      <c r="AI36" s="115">
        <v>0</v>
      </c>
      <c r="AJ36" s="117">
        <f t="shared" si="5"/>
        <v>2850</v>
      </c>
      <c r="AK36" s="137">
        <v>0</v>
      </c>
      <c r="AL36" s="138">
        <v>475</v>
      </c>
      <c r="AM36" s="138">
        <v>475</v>
      </c>
      <c r="AN36" s="138">
        <v>475</v>
      </c>
      <c r="AO36" s="138">
        <v>475</v>
      </c>
      <c r="AP36" s="138">
        <v>475</v>
      </c>
      <c r="AQ36" s="138">
        <v>475</v>
      </c>
      <c r="AR36" s="138"/>
      <c r="AS36" s="138"/>
      <c r="AT36" s="138"/>
      <c r="AU36" s="138"/>
      <c r="AV36" s="138"/>
      <c r="AW36" s="143">
        <f t="shared" si="2"/>
        <v>2850</v>
      </c>
      <c r="AX36" s="149">
        <v>0</v>
      </c>
      <c r="AY36" s="150">
        <v>475</v>
      </c>
      <c r="AZ36" s="150">
        <v>475</v>
      </c>
      <c r="BA36" s="150">
        <v>475</v>
      </c>
      <c r="BB36" s="150">
        <v>475</v>
      </c>
      <c r="BC36" s="150">
        <v>475</v>
      </c>
      <c r="BD36" s="150">
        <v>475</v>
      </c>
      <c r="BE36" s="150"/>
      <c r="BF36" s="150"/>
      <c r="BG36" s="150"/>
      <c r="BH36" s="150"/>
      <c r="BI36" s="150"/>
      <c r="BJ36" s="151">
        <f t="shared" si="3"/>
        <v>2850</v>
      </c>
      <c r="BK36" s="160">
        <v>0</v>
      </c>
      <c r="BL36" s="165">
        <v>475</v>
      </c>
      <c r="BM36" s="165">
        <v>475</v>
      </c>
      <c r="BN36" s="165">
        <v>475</v>
      </c>
      <c r="BO36" s="165">
        <v>475</v>
      </c>
      <c r="BP36" s="165">
        <v>475</v>
      </c>
      <c r="BQ36" s="165">
        <v>475</v>
      </c>
      <c r="BR36" s="165"/>
      <c r="BS36" s="165"/>
      <c r="BT36" s="165"/>
      <c r="BU36" s="165"/>
      <c r="BV36" s="165"/>
      <c r="BW36" s="161">
        <f t="shared" si="4"/>
        <v>2850</v>
      </c>
    </row>
    <row r="37" spans="1:75" ht="14.4" customHeight="1" x14ac:dyDescent="0.3">
      <c r="A37" s="231" t="s">
        <v>316</v>
      </c>
      <c r="B37" s="88" t="s">
        <v>140</v>
      </c>
      <c r="C37" s="39" t="s">
        <v>188</v>
      </c>
      <c r="D37" s="230" t="s">
        <v>152</v>
      </c>
      <c r="E37" s="40">
        <v>42948</v>
      </c>
      <c r="F37" s="79">
        <v>425</v>
      </c>
      <c r="G37" s="226">
        <v>0</v>
      </c>
      <c r="H37" s="80" t="s">
        <v>340</v>
      </c>
      <c r="I37" s="112">
        <v>0</v>
      </c>
      <c r="J37" s="130"/>
      <c r="K37" s="111">
        <v>0</v>
      </c>
      <c r="L37" s="112">
        <v>0</v>
      </c>
      <c r="M37" s="112">
        <v>425</v>
      </c>
      <c r="N37" s="112">
        <v>425</v>
      </c>
      <c r="O37" s="112">
        <v>425</v>
      </c>
      <c r="P37" s="112">
        <v>425</v>
      </c>
      <c r="Q37" s="112">
        <v>425</v>
      </c>
      <c r="R37" s="112">
        <v>425</v>
      </c>
      <c r="S37" s="112">
        <v>425</v>
      </c>
      <c r="T37" s="112">
        <v>425</v>
      </c>
      <c r="U37" s="112">
        <v>425</v>
      </c>
      <c r="V37" s="112">
        <v>425</v>
      </c>
      <c r="W37" s="114">
        <f t="shared" si="6"/>
        <v>4250</v>
      </c>
      <c r="X37" s="115">
        <v>425</v>
      </c>
      <c r="Y37" s="115">
        <v>425</v>
      </c>
      <c r="Z37" s="115">
        <v>425</v>
      </c>
      <c r="AA37" s="115">
        <v>425</v>
      </c>
      <c r="AB37" s="115">
        <v>425</v>
      </c>
      <c r="AC37" s="115">
        <v>425</v>
      </c>
      <c r="AD37" s="115">
        <v>425</v>
      </c>
      <c r="AE37" s="115">
        <v>425</v>
      </c>
      <c r="AF37" s="115">
        <v>425</v>
      </c>
      <c r="AG37" s="115">
        <v>425</v>
      </c>
      <c r="AH37" s="115">
        <v>425</v>
      </c>
      <c r="AI37" s="115">
        <v>425</v>
      </c>
      <c r="AJ37" s="117">
        <f t="shared" si="5"/>
        <v>5100</v>
      </c>
      <c r="AK37" s="137">
        <v>425</v>
      </c>
      <c r="AL37" s="138">
        <v>425</v>
      </c>
      <c r="AM37" s="138">
        <v>445</v>
      </c>
      <c r="AN37" s="138">
        <v>445</v>
      </c>
      <c r="AO37" s="138">
        <v>445</v>
      </c>
      <c r="AP37" s="138">
        <v>445</v>
      </c>
      <c r="AQ37" s="138">
        <v>445</v>
      </c>
      <c r="AR37" s="138">
        <v>445</v>
      </c>
      <c r="AS37" s="138">
        <v>445</v>
      </c>
      <c r="AT37" s="138">
        <v>445</v>
      </c>
      <c r="AU37" s="138">
        <v>445</v>
      </c>
      <c r="AV37" s="138">
        <v>445</v>
      </c>
      <c r="AW37" s="143">
        <f t="shared" si="2"/>
        <v>5300</v>
      </c>
      <c r="AX37" s="149">
        <v>425</v>
      </c>
      <c r="AY37" s="150">
        <v>425</v>
      </c>
      <c r="AZ37" s="150">
        <v>445</v>
      </c>
      <c r="BA37" s="150">
        <v>445</v>
      </c>
      <c r="BB37" s="150">
        <v>445</v>
      </c>
      <c r="BC37" s="150">
        <v>445</v>
      </c>
      <c r="BD37" s="150">
        <v>445</v>
      </c>
      <c r="BE37" s="150">
        <v>445</v>
      </c>
      <c r="BF37" s="150">
        <v>445</v>
      </c>
      <c r="BG37" s="150">
        <v>445</v>
      </c>
      <c r="BH37" s="150">
        <v>445</v>
      </c>
      <c r="BI37" s="150">
        <v>445</v>
      </c>
      <c r="BJ37" s="151">
        <f t="shared" si="3"/>
        <v>5300</v>
      </c>
      <c r="BK37" s="166">
        <v>445</v>
      </c>
      <c r="BL37" s="165">
        <v>445</v>
      </c>
      <c r="BM37" s="165">
        <v>465</v>
      </c>
      <c r="BN37" s="165">
        <v>465</v>
      </c>
      <c r="BO37" s="165">
        <v>465</v>
      </c>
      <c r="BP37" s="165">
        <v>465</v>
      </c>
      <c r="BQ37" s="165">
        <v>465</v>
      </c>
      <c r="BR37" s="165">
        <v>465</v>
      </c>
      <c r="BS37" s="165">
        <v>465</v>
      </c>
      <c r="BT37" s="165">
        <v>465</v>
      </c>
      <c r="BU37" s="165">
        <v>465</v>
      </c>
      <c r="BV37" s="165">
        <v>465</v>
      </c>
      <c r="BW37" s="161">
        <f t="shared" si="4"/>
        <v>5540</v>
      </c>
    </row>
    <row r="38" spans="1:75" ht="14.4" customHeight="1" x14ac:dyDescent="0.3">
      <c r="A38" s="231" t="s">
        <v>315</v>
      </c>
      <c r="B38" s="88" t="s">
        <v>165</v>
      </c>
      <c r="C38" s="39">
        <v>65</v>
      </c>
      <c r="D38" s="38" t="s">
        <v>189</v>
      </c>
      <c r="E38" s="40">
        <v>41855</v>
      </c>
      <c r="F38" s="79">
        <v>186</v>
      </c>
      <c r="G38" s="224">
        <v>186</v>
      </c>
      <c r="H38" s="126" t="s">
        <v>167</v>
      </c>
      <c r="I38" s="112"/>
      <c r="J38" s="112"/>
      <c r="K38" s="111">
        <v>186</v>
      </c>
      <c r="L38" s="112">
        <v>186</v>
      </c>
      <c r="M38" s="112">
        <v>200</v>
      </c>
      <c r="N38" s="112">
        <v>200</v>
      </c>
      <c r="O38" s="112">
        <v>200</v>
      </c>
      <c r="P38" s="112">
        <v>200</v>
      </c>
      <c r="Q38" s="112">
        <v>200</v>
      </c>
      <c r="R38" s="112">
        <v>200</v>
      </c>
      <c r="S38" s="112">
        <v>200</v>
      </c>
      <c r="T38" s="112">
        <v>200</v>
      </c>
      <c r="U38" s="112">
        <v>200</v>
      </c>
      <c r="V38" s="113">
        <v>200</v>
      </c>
      <c r="W38" s="114">
        <f t="shared" si="6"/>
        <v>2372</v>
      </c>
      <c r="X38" s="115">
        <v>200</v>
      </c>
      <c r="Y38" s="115">
        <v>200</v>
      </c>
      <c r="Z38" s="115">
        <v>210</v>
      </c>
      <c r="AA38" s="115">
        <v>210</v>
      </c>
      <c r="AB38" s="115">
        <v>210</v>
      </c>
      <c r="AC38" s="115">
        <v>210</v>
      </c>
      <c r="AD38" s="115">
        <v>210</v>
      </c>
      <c r="AE38" s="115">
        <v>210</v>
      </c>
      <c r="AF38" s="115">
        <v>210</v>
      </c>
      <c r="AG38" s="115">
        <v>210</v>
      </c>
      <c r="AH38" s="115">
        <v>210</v>
      </c>
      <c r="AI38" s="115">
        <v>210</v>
      </c>
      <c r="AJ38" s="117">
        <f t="shared" si="5"/>
        <v>2500</v>
      </c>
      <c r="AK38" s="137">
        <v>210</v>
      </c>
      <c r="AL38" s="138">
        <v>210</v>
      </c>
      <c r="AM38" s="138">
        <v>220</v>
      </c>
      <c r="AN38" s="138">
        <v>220</v>
      </c>
      <c r="AO38" s="138">
        <v>220</v>
      </c>
      <c r="AP38" s="138">
        <v>220</v>
      </c>
      <c r="AQ38" s="138">
        <v>220</v>
      </c>
      <c r="AR38" s="138">
        <v>220</v>
      </c>
      <c r="AS38" s="138">
        <v>220</v>
      </c>
      <c r="AT38" s="138">
        <v>220</v>
      </c>
      <c r="AU38" s="138">
        <v>220</v>
      </c>
      <c r="AV38" s="138">
        <v>220</v>
      </c>
      <c r="AW38" s="143">
        <f t="shared" si="2"/>
        <v>2620</v>
      </c>
      <c r="AX38" s="149">
        <v>220</v>
      </c>
      <c r="AY38" s="150">
        <v>220</v>
      </c>
      <c r="AZ38" s="150">
        <v>230</v>
      </c>
      <c r="BA38" s="150">
        <v>230</v>
      </c>
      <c r="BB38" s="150">
        <v>230</v>
      </c>
      <c r="BC38" s="150">
        <v>230</v>
      </c>
      <c r="BD38" s="150">
        <v>230</v>
      </c>
      <c r="BE38" s="150">
        <v>230</v>
      </c>
      <c r="BF38" s="150">
        <v>230</v>
      </c>
      <c r="BG38" s="150">
        <v>230</v>
      </c>
      <c r="BH38" s="150">
        <v>230</v>
      </c>
      <c r="BI38" s="150">
        <v>230</v>
      </c>
      <c r="BJ38" s="151">
        <f t="shared" si="3"/>
        <v>2740</v>
      </c>
      <c r="BK38" s="160">
        <v>230</v>
      </c>
      <c r="BL38" s="165">
        <v>230</v>
      </c>
      <c r="BM38" s="165">
        <v>240</v>
      </c>
      <c r="BN38" s="165">
        <v>240</v>
      </c>
      <c r="BO38" s="165">
        <v>240</v>
      </c>
      <c r="BP38" s="165">
        <v>240</v>
      </c>
      <c r="BQ38" s="165">
        <v>240</v>
      </c>
      <c r="BR38" s="165">
        <v>240</v>
      </c>
      <c r="BS38" s="165">
        <v>240</v>
      </c>
      <c r="BT38" s="165">
        <v>240</v>
      </c>
      <c r="BU38" s="165">
        <v>240</v>
      </c>
      <c r="BV38" s="165">
        <v>240</v>
      </c>
      <c r="BW38" s="161">
        <f t="shared" si="4"/>
        <v>2860</v>
      </c>
    </row>
    <row r="39" spans="1:75" ht="14.4" customHeight="1" x14ac:dyDescent="0.3">
      <c r="A39" s="231" t="s">
        <v>315</v>
      </c>
      <c r="B39" s="88" t="s">
        <v>140</v>
      </c>
      <c r="C39" s="39" t="s">
        <v>190</v>
      </c>
      <c r="D39" s="38" t="s">
        <v>191</v>
      </c>
      <c r="E39" s="40">
        <v>43727</v>
      </c>
      <c r="F39" s="79">
        <v>525</v>
      </c>
      <c r="G39" s="224">
        <v>525</v>
      </c>
      <c r="H39" s="80" t="s">
        <v>143</v>
      </c>
      <c r="I39" s="112">
        <v>0</v>
      </c>
      <c r="J39" s="130"/>
      <c r="K39" s="111">
        <v>525</v>
      </c>
      <c r="L39" s="112">
        <v>525</v>
      </c>
      <c r="M39" s="112">
        <v>525</v>
      </c>
      <c r="N39" s="112">
        <v>525</v>
      </c>
      <c r="O39" s="112">
        <v>525</v>
      </c>
      <c r="P39" s="112">
        <v>525</v>
      </c>
      <c r="Q39" s="112">
        <v>525</v>
      </c>
      <c r="R39" s="112">
        <v>525</v>
      </c>
      <c r="S39" s="112">
        <v>525</v>
      </c>
      <c r="T39" s="112">
        <v>525</v>
      </c>
      <c r="U39" s="112">
        <v>525</v>
      </c>
      <c r="V39" s="112">
        <v>525</v>
      </c>
      <c r="W39" s="114">
        <f t="shared" si="6"/>
        <v>6300</v>
      </c>
      <c r="X39" s="115">
        <v>525</v>
      </c>
      <c r="Y39" s="115">
        <v>525</v>
      </c>
      <c r="Z39" s="115">
        <v>525</v>
      </c>
      <c r="AA39" s="115">
        <v>525</v>
      </c>
      <c r="AB39" s="115">
        <v>525</v>
      </c>
      <c r="AC39" s="115">
        <v>525</v>
      </c>
      <c r="AD39" s="115">
        <v>525</v>
      </c>
      <c r="AE39" s="115">
        <v>525</v>
      </c>
      <c r="AF39" s="115">
        <v>525</v>
      </c>
      <c r="AG39" s="115">
        <v>525</v>
      </c>
      <c r="AH39" s="115">
        <v>525</v>
      </c>
      <c r="AI39" s="115">
        <v>525</v>
      </c>
      <c r="AJ39" s="117">
        <f t="shared" si="5"/>
        <v>6300</v>
      </c>
      <c r="AK39" s="137">
        <v>525</v>
      </c>
      <c r="AL39" s="138">
        <v>525</v>
      </c>
      <c r="AM39" s="138">
        <v>545</v>
      </c>
      <c r="AN39" s="138">
        <v>545</v>
      </c>
      <c r="AO39" s="138">
        <v>545</v>
      </c>
      <c r="AP39" s="138">
        <v>545</v>
      </c>
      <c r="AQ39" s="138">
        <v>545</v>
      </c>
      <c r="AR39" s="138">
        <v>545</v>
      </c>
      <c r="AS39" s="138">
        <v>545</v>
      </c>
      <c r="AT39" s="138">
        <v>545</v>
      </c>
      <c r="AU39" s="138">
        <v>545</v>
      </c>
      <c r="AV39" s="138">
        <v>545</v>
      </c>
      <c r="AW39" s="143">
        <f t="shared" si="2"/>
        <v>6500</v>
      </c>
      <c r="AX39" s="149">
        <v>525</v>
      </c>
      <c r="AY39" s="150">
        <v>525</v>
      </c>
      <c r="AZ39" s="150">
        <v>545</v>
      </c>
      <c r="BA39" s="150">
        <v>545</v>
      </c>
      <c r="BB39" s="150">
        <v>545</v>
      </c>
      <c r="BC39" s="150">
        <v>545</v>
      </c>
      <c r="BD39" s="150">
        <v>545</v>
      </c>
      <c r="BE39" s="150">
        <v>545</v>
      </c>
      <c r="BF39" s="150">
        <v>545</v>
      </c>
      <c r="BG39" s="150">
        <v>545</v>
      </c>
      <c r="BH39" s="150">
        <v>545</v>
      </c>
      <c r="BI39" s="150">
        <v>545</v>
      </c>
      <c r="BJ39" s="151">
        <f t="shared" si="3"/>
        <v>6500</v>
      </c>
      <c r="BK39" s="166">
        <v>545</v>
      </c>
      <c r="BL39" s="165">
        <v>545</v>
      </c>
      <c r="BM39" s="165">
        <v>565</v>
      </c>
      <c r="BN39" s="165">
        <v>565</v>
      </c>
      <c r="BO39" s="165">
        <v>565</v>
      </c>
      <c r="BP39" s="165">
        <v>565</v>
      </c>
      <c r="BQ39" s="165">
        <v>565</v>
      </c>
      <c r="BR39" s="165">
        <v>565</v>
      </c>
      <c r="BS39" s="165">
        <v>565</v>
      </c>
      <c r="BT39" s="165">
        <v>565</v>
      </c>
      <c r="BU39" s="165">
        <v>565</v>
      </c>
      <c r="BV39" s="165">
        <v>565</v>
      </c>
      <c r="BW39" s="161">
        <f t="shared" si="4"/>
        <v>6740</v>
      </c>
    </row>
    <row r="40" spans="1:75" ht="14.4" customHeight="1" x14ac:dyDescent="0.3">
      <c r="A40" s="231" t="s">
        <v>316</v>
      </c>
      <c r="B40" s="88" t="s">
        <v>133</v>
      </c>
      <c r="C40" s="39" t="s">
        <v>192</v>
      </c>
      <c r="D40" s="38" t="s">
        <v>152</v>
      </c>
      <c r="E40" s="40">
        <v>43638</v>
      </c>
      <c r="F40" s="79">
        <v>400</v>
      </c>
      <c r="G40" s="226">
        <v>0</v>
      </c>
      <c r="H40" s="126" t="s">
        <v>136</v>
      </c>
      <c r="I40" s="112"/>
      <c r="J40" s="112"/>
      <c r="K40" s="111">
        <v>0</v>
      </c>
      <c r="L40" s="112">
        <v>450</v>
      </c>
      <c r="M40" s="112">
        <v>450</v>
      </c>
      <c r="N40" s="112">
        <v>450</v>
      </c>
      <c r="O40" s="112">
        <v>450</v>
      </c>
      <c r="P40" s="112">
        <v>450</v>
      </c>
      <c r="Q40" s="112">
        <v>450</v>
      </c>
      <c r="R40" s="112">
        <v>0</v>
      </c>
      <c r="S40" s="112">
        <v>0</v>
      </c>
      <c r="T40" s="112">
        <v>0</v>
      </c>
      <c r="U40" s="112">
        <v>0</v>
      </c>
      <c r="V40" s="113">
        <v>0</v>
      </c>
      <c r="W40" s="114">
        <f t="shared" si="6"/>
        <v>2700</v>
      </c>
      <c r="X40" s="115">
        <v>0</v>
      </c>
      <c r="Y40" s="115">
        <v>475</v>
      </c>
      <c r="Z40" s="115">
        <v>475</v>
      </c>
      <c r="AA40" s="115">
        <v>475</v>
      </c>
      <c r="AB40" s="115">
        <v>475</v>
      </c>
      <c r="AC40" s="115">
        <v>475</v>
      </c>
      <c r="AD40" s="115">
        <v>475</v>
      </c>
      <c r="AE40" s="116">
        <v>0</v>
      </c>
      <c r="AF40" s="116">
        <v>0</v>
      </c>
      <c r="AG40" s="116">
        <v>0</v>
      </c>
      <c r="AH40" s="116">
        <v>0</v>
      </c>
      <c r="AI40" s="116">
        <v>0</v>
      </c>
      <c r="AJ40" s="117">
        <f t="shared" si="5"/>
        <v>2850</v>
      </c>
      <c r="AK40" s="137">
        <v>0</v>
      </c>
      <c r="AL40" s="138">
        <v>475</v>
      </c>
      <c r="AM40" s="138">
        <v>475</v>
      </c>
      <c r="AN40" s="138">
        <v>475</v>
      </c>
      <c r="AO40" s="138">
        <v>475</v>
      </c>
      <c r="AP40" s="138">
        <v>475</v>
      </c>
      <c r="AQ40" s="138">
        <v>475</v>
      </c>
      <c r="AR40" s="138"/>
      <c r="AS40" s="138"/>
      <c r="AT40" s="138"/>
      <c r="AU40" s="138"/>
      <c r="AV40" s="138"/>
      <c r="AW40" s="143">
        <f t="shared" si="2"/>
        <v>2850</v>
      </c>
      <c r="AX40" s="149">
        <v>0</v>
      </c>
      <c r="AY40" s="150">
        <v>475</v>
      </c>
      <c r="AZ40" s="150">
        <v>475</v>
      </c>
      <c r="BA40" s="150">
        <v>475</v>
      </c>
      <c r="BB40" s="150">
        <v>475</v>
      </c>
      <c r="BC40" s="150">
        <v>475</v>
      </c>
      <c r="BD40" s="150">
        <v>475</v>
      </c>
      <c r="BE40" s="150"/>
      <c r="BF40" s="150"/>
      <c r="BG40" s="150"/>
      <c r="BH40" s="150"/>
      <c r="BI40" s="150"/>
      <c r="BJ40" s="151">
        <f t="shared" si="3"/>
        <v>2850</v>
      </c>
      <c r="BK40" s="160">
        <v>0</v>
      </c>
      <c r="BL40" s="165">
        <v>500</v>
      </c>
      <c r="BM40" s="165">
        <v>500</v>
      </c>
      <c r="BN40" s="165">
        <v>500</v>
      </c>
      <c r="BO40" s="165">
        <v>500</v>
      </c>
      <c r="BP40" s="165">
        <v>500</v>
      </c>
      <c r="BQ40" s="165">
        <v>500</v>
      </c>
      <c r="BR40" s="165"/>
      <c r="BS40" s="165"/>
      <c r="BT40" s="165"/>
      <c r="BU40" s="165"/>
      <c r="BV40" s="165"/>
      <c r="BW40" s="161">
        <f t="shared" si="4"/>
        <v>3000</v>
      </c>
    </row>
    <row r="41" spans="1:75" x14ac:dyDescent="0.3">
      <c r="A41" s="231" t="s">
        <v>316</v>
      </c>
      <c r="B41" s="88" t="s">
        <v>140</v>
      </c>
      <c r="C41" s="39" t="s">
        <v>193</v>
      </c>
      <c r="D41" s="38" t="s">
        <v>152</v>
      </c>
      <c r="E41" s="40">
        <v>43077</v>
      </c>
      <c r="F41" s="79">
        <v>395</v>
      </c>
      <c r="G41" s="226">
        <v>0</v>
      </c>
      <c r="H41" s="80"/>
      <c r="I41" s="112">
        <v>0</v>
      </c>
      <c r="J41" s="130"/>
      <c r="K41" s="111">
        <v>420</v>
      </c>
      <c r="L41" s="112">
        <v>420</v>
      </c>
      <c r="M41" s="112">
        <v>420</v>
      </c>
      <c r="N41" s="112">
        <v>420</v>
      </c>
      <c r="O41" s="112">
        <v>420</v>
      </c>
      <c r="P41" s="112">
        <v>420</v>
      </c>
      <c r="Q41" s="112">
        <v>420</v>
      </c>
      <c r="R41" s="112">
        <v>420</v>
      </c>
      <c r="S41" s="112">
        <v>420</v>
      </c>
      <c r="T41" s="112">
        <v>420</v>
      </c>
      <c r="U41" s="112">
        <v>420</v>
      </c>
      <c r="V41" s="112">
        <v>420</v>
      </c>
      <c r="W41" s="114">
        <f t="shared" si="6"/>
        <v>5040</v>
      </c>
      <c r="X41" s="115">
        <v>420</v>
      </c>
      <c r="Y41" s="115">
        <v>420</v>
      </c>
      <c r="Z41" s="115">
        <v>420</v>
      </c>
      <c r="AA41" s="115">
        <v>420</v>
      </c>
      <c r="AB41" s="115">
        <v>420</v>
      </c>
      <c r="AC41" s="115">
        <v>420</v>
      </c>
      <c r="AD41" s="115">
        <v>420</v>
      </c>
      <c r="AE41" s="115">
        <v>420</v>
      </c>
      <c r="AF41" s="115">
        <v>420</v>
      </c>
      <c r="AG41" s="115">
        <v>420</v>
      </c>
      <c r="AH41" s="115">
        <v>420</v>
      </c>
      <c r="AI41" s="115">
        <v>420</v>
      </c>
      <c r="AJ41" s="117">
        <f t="shared" si="5"/>
        <v>5040</v>
      </c>
      <c r="AK41" s="137">
        <v>420</v>
      </c>
      <c r="AL41" s="138">
        <v>420</v>
      </c>
      <c r="AM41" s="138">
        <v>440</v>
      </c>
      <c r="AN41" s="138">
        <v>440</v>
      </c>
      <c r="AO41" s="138">
        <v>440</v>
      </c>
      <c r="AP41" s="138">
        <v>440</v>
      </c>
      <c r="AQ41" s="138">
        <v>440</v>
      </c>
      <c r="AR41" s="138">
        <v>440</v>
      </c>
      <c r="AS41" s="138">
        <v>440</v>
      </c>
      <c r="AT41" s="138">
        <v>440</v>
      </c>
      <c r="AU41" s="138">
        <v>440</v>
      </c>
      <c r="AV41" s="138">
        <v>440</v>
      </c>
      <c r="AW41" s="143">
        <f t="shared" si="2"/>
        <v>5240</v>
      </c>
      <c r="AX41" s="149">
        <v>440</v>
      </c>
      <c r="AY41" s="150">
        <v>440</v>
      </c>
      <c r="AZ41" s="150">
        <v>440</v>
      </c>
      <c r="BA41" s="150">
        <v>440</v>
      </c>
      <c r="BB41" s="150">
        <v>440</v>
      </c>
      <c r="BC41" s="150">
        <v>440</v>
      </c>
      <c r="BD41" s="150">
        <v>440</v>
      </c>
      <c r="BE41" s="150">
        <v>440</v>
      </c>
      <c r="BF41" s="150">
        <v>440</v>
      </c>
      <c r="BG41" s="150">
        <v>440</v>
      </c>
      <c r="BH41" s="150">
        <v>440</v>
      </c>
      <c r="BI41" s="150">
        <v>440</v>
      </c>
      <c r="BJ41" s="151">
        <f t="shared" si="3"/>
        <v>5280</v>
      </c>
      <c r="BK41" s="166">
        <v>440</v>
      </c>
      <c r="BL41" s="165">
        <v>440</v>
      </c>
      <c r="BM41" s="165">
        <v>460</v>
      </c>
      <c r="BN41" s="165">
        <v>460</v>
      </c>
      <c r="BO41" s="165">
        <v>460</v>
      </c>
      <c r="BP41" s="165">
        <v>460</v>
      </c>
      <c r="BQ41" s="165">
        <v>460</v>
      </c>
      <c r="BR41" s="165">
        <v>460</v>
      </c>
      <c r="BS41" s="165">
        <v>460</v>
      </c>
      <c r="BT41" s="165">
        <v>460</v>
      </c>
      <c r="BU41" s="165">
        <v>460</v>
      </c>
      <c r="BV41" s="165">
        <v>460</v>
      </c>
      <c r="BW41" s="161">
        <f t="shared" si="4"/>
        <v>5480</v>
      </c>
    </row>
    <row r="42" spans="1:75" x14ac:dyDescent="0.3">
      <c r="A42" s="231" t="s">
        <v>315</v>
      </c>
      <c r="B42" s="88" t="s">
        <v>140</v>
      </c>
      <c r="C42" s="39" t="s">
        <v>194</v>
      </c>
      <c r="D42" s="38" t="s">
        <v>195</v>
      </c>
      <c r="E42" s="40">
        <v>42948</v>
      </c>
      <c r="F42" s="79">
        <v>395</v>
      </c>
      <c r="G42" s="224">
        <v>395</v>
      </c>
      <c r="H42" s="80" t="s">
        <v>143</v>
      </c>
      <c r="I42" s="112">
        <v>20</v>
      </c>
      <c r="J42" s="130">
        <v>43983</v>
      </c>
      <c r="K42" s="111">
        <v>395</v>
      </c>
      <c r="L42" s="112">
        <v>395</v>
      </c>
      <c r="M42" s="112">
        <v>415</v>
      </c>
      <c r="N42" s="112">
        <v>415</v>
      </c>
      <c r="O42" s="112">
        <v>415</v>
      </c>
      <c r="P42" s="112">
        <v>415</v>
      </c>
      <c r="Q42" s="112">
        <v>415</v>
      </c>
      <c r="R42" s="112">
        <v>415</v>
      </c>
      <c r="S42" s="112">
        <v>415</v>
      </c>
      <c r="T42" s="112">
        <v>415</v>
      </c>
      <c r="U42" s="112">
        <v>415</v>
      </c>
      <c r="V42" s="113">
        <v>415</v>
      </c>
      <c r="W42" s="114">
        <f t="shared" si="6"/>
        <v>4940</v>
      </c>
      <c r="X42" s="115">
        <v>415</v>
      </c>
      <c r="Y42" s="115">
        <v>415</v>
      </c>
      <c r="Z42" s="115">
        <v>415</v>
      </c>
      <c r="AA42" s="115">
        <v>415</v>
      </c>
      <c r="AB42" s="115">
        <v>415</v>
      </c>
      <c r="AC42" s="115">
        <v>415</v>
      </c>
      <c r="AD42" s="115">
        <v>415</v>
      </c>
      <c r="AE42" s="115">
        <v>415</v>
      </c>
      <c r="AF42" s="115">
        <v>415</v>
      </c>
      <c r="AG42" s="115">
        <v>415</v>
      </c>
      <c r="AH42" s="115">
        <v>415</v>
      </c>
      <c r="AI42" s="115">
        <v>415</v>
      </c>
      <c r="AJ42" s="117">
        <f t="shared" si="5"/>
        <v>4980</v>
      </c>
      <c r="AK42" s="137">
        <v>415</v>
      </c>
      <c r="AL42" s="138">
        <v>415</v>
      </c>
      <c r="AM42" s="138">
        <v>435</v>
      </c>
      <c r="AN42" s="138">
        <v>435</v>
      </c>
      <c r="AO42" s="138">
        <v>435</v>
      </c>
      <c r="AP42" s="138">
        <v>435</v>
      </c>
      <c r="AQ42" s="138">
        <v>435</v>
      </c>
      <c r="AR42" s="138">
        <v>435</v>
      </c>
      <c r="AS42" s="138">
        <v>435</v>
      </c>
      <c r="AT42" s="138">
        <v>435</v>
      </c>
      <c r="AU42" s="138">
        <v>435</v>
      </c>
      <c r="AV42" s="138">
        <v>435</v>
      </c>
      <c r="AW42" s="143">
        <f t="shared" si="2"/>
        <v>5180</v>
      </c>
      <c r="AX42" s="149">
        <v>415</v>
      </c>
      <c r="AY42" s="150">
        <v>415</v>
      </c>
      <c r="AZ42" s="150">
        <v>435</v>
      </c>
      <c r="BA42" s="150">
        <v>435</v>
      </c>
      <c r="BB42" s="150">
        <v>435</v>
      </c>
      <c r="BC42" s="150">
        <v>435</v>
      </c>
      <c r="BD42" s="150">
        <v>435</v>
      </c>
      <c r="BE42" s="150">
        <v>435</v>
      </c>
      <c r="BF42" s="150">
        <v>435</v>
      </c>
      <c r="BG42" s="150">
        <v>435</v>
      </c>
      <c r="BH42" s="150">
        <v>435</v>
      </c>
      <c r="BI42" s="150">
        <v>435</v>
      </c>
      <c r="BJ42" s="151">
        <f t="shared" si="3"/>
        <v>5180</v>
      </c>
      <c r="BK42" s="166">
        <v>435</v>
      </c>
      <c r="BL42" s="165">
        <v>435</v>
      </c>
      <c r="BM42" s="165">
        <v>455</v>
      </c>
      <c r="BN42" s="165">
        <v>455</v>
      </c>
      <c r="BO42" s="165">
        <v>455</v>
      </c>
      <c r="BP42" s="165">
        <v>455</v>
      </c>
      <c r="BQ42" s="165">
        <v>455</v>
      </c>
      <c r="BR42" s="165">
        <v>455</v>
      </c>
      <c r="BS42" s="165">
        <v>455</v>
      </c>
      <c r="BT42" s="165">
        <v>455</v>
      </c>
      <c r="BU42" s="165">
        <v>455</v>
      </c>
      <c r="BV42" s="165">
        <v>455</v>
      </c>
      <c r="BW42" s="161">
        <f t="shared" si="4"/>
        <v>5420</v>
      </c>
    </row>
    <row r="43" spans="1:75" x14ac:dyDescent="0.3">
      <c r="A43" s="231" t="s">
        <v>315</v>
      </c>
      <c r="B43" s="88" t="s">
        <v>165</v>
      </c>
      <c r="C43" s="39">
        <v>70</v>
      </c>
      <c r="D43" s="38" t="s">
        <v>166</v>
      </c>
      <c r="E43" s="40">
        <v>43709</v>
      </c>
      <c r="F43" s="79">
        <v>190</v>
      </c>
      <c r="G43" s="224">
        <v>190</v>
      </c>
      <c r="H43" s="126" t="s">
        <v>167</v>
      </c>
      <c r="I43" s="112"/>
      <c r="J43" s="112"/>
      <c r="K43" s="111">
        <v>190</v>
      </c>
      <c r="L43" s="112">
        <v>190</v>
      </c>
      <c r="M43" s="112">
        <v>200</v>
      </c>
      <c r="N43" s="112">
        <v>200</v>
      </c>
      <c r="O43" s="112">
        <v>200</v>
      </c>
      <c r="P43" s="112">
        <v>200</v>
      </c>
      <c r="Q43" s="112">
        <v>200</v>
      </c>
      <c r="R43" s="112">
        <v>200</v>
      </c>
      <c r="S43" s="112">
        <v>200</v>
      </c>
      <c r="T43" s="112">
        <v>200</v>
      </c>
      <c r="U43" s="112">
        <v>200</v>
      </c>
      <c r="V43" s="113">
        <v>200</v>
      </c>
      <c r="W43" s="114">
        <f t="shared" si="6"/>
        <v>2380</v>
      </c>
      <c r="X43" s="115">
        <v>200</v>
      </c>
      <c r="Y43" s="115">
        <v>200</v>
      </c>
      <c r="Z43" s="115">
        <v>210</v>
      </c>
      <c r="AA43" s="115">
        <v>210</v>
      </c>
      <c r="AB43" s="115">
        <v>210</v>
      </c>
      <c r="AC43" s="115">
        <v>210</v>
      </c>
      <c r="AD43" s="115">
        <v>210</v>
      </c>
      <c r="AE43" s="115">
        <v>210</v>
      </c>
      <c r="AF43" s="115">
        <v>210</v>
      </c>
      <c r="AG43" s="115">
        <v>210</v>
      </c>
      <c r="AH43" s="115">
        <v>210</v>
      </c>
      <c r="AI43" s="115">
        <v>210</v>
      </c>
      <c r="AJ43" s="117">
        <f t="shared" si="5"/>
        <v>2500</v>
      </c>
      <c r="AK43" s="137">
        <v>210</v>
      </c>
      <c r="AL43" s="138">
        <v>210</v>
      </c>
      <c r="AM43" s="138">
        <v>220</v>
      </c>
      <c r="AN43" s="138">
        <v>220</v>
      </c>
      <c r="AO43" s="138">
        <v>220</v>
      </c>
      <c r="AP43" s="138">
        <v>220</v>
      </c>
      <c r="AQ43" s="138">
        <v>220</v>
      </c>
      <c r="AR43" s="138">
        <v>220</v>
      </c>
      <c r="AS43" s="138">
        <v>220</v>
      </c>
      <c r="AT43" s="138">
        <v>220</v>
      </c>
      <c r="AU43" s="138">
        <v>220</v>
      </c>
      <c r="AV43" s="138">
        <v>220</v>
      </c>
      <c r="AW43" s="143">
        <f t="shared" si="2"/>
        <v>2620</v>
      </c>
      <c r="AX43" s="149">
        <v>220</v>
      </c>
      <c r="AY43" s="150">
        <v>220</v>
      </c>
      <c r="AZ43" s="150">
        <v>230</v>
      </c>
      <c r="BA43" s="150">
        <v>230</v>
      </c>
      <c r="BB43" s="150">
        <v>230</v>
      </c>
      <c r="BC43" s="150">
        <v>230</v>
      </c>
      <c r="BD43" s="150">
        <v>230</v>
      </c>
      <c r="BE43" s="150">
        <v>230</v>
      </c>
      <c r="BF43" s="150">
        <v>230</v>
      </c>
      <c r="BG43" s="150">
        <v>230</v>
      </c>
      <c r="BH43" s="150">
        <v>230</v>
      </c>
      <c r="BI43" s="150">
        <v>230</v>
      </c>
      <c r="BJ43" s="151">
        <f t="shared" si="3"/>
        <v>2740</v>
      </c>
      <c r="BK43" s="160">
        <v>230</v>
      </c>
      <c r="BL43" s="165">
        <v>230</v>
      </c>
      <c r="BM43" s="165">
        <v>240</v>
      </c>
      <c r="BN43" s="165">
        <v>240</v>
      </c>
      <c r="BO43" s="165">
        <v>240</v>
      </c>
      <c r="BP43" s="165">
        <v>240</v>
      </c>
      <c r="BQ43" s="165">
        <v>240</v>
      </c>
      <c r="BR43" s="165">
        <v>240</v>
      </c>
      <c r="BS43" s="165">
        <v>240</v>
      </c>
      <c r="BT43" s="165">
        <v>240</v>
      </c>
      <c r="BU43" s="165">
        <v>240</v>
      </c>
      <c r="BV43" s="165">
        <v>240</v>
      </c>
      <c r="BW43" s="161">
        <f t="shared" si="4"/>
        <v>2860</v>
      </c>
    </row>
    <row r="44" spans="1:75" x14ac:dyDescent="0.3">
      <c r="A44" s="231" t="s">
        <v>316</v>
      </c>
      <c r="B44" s="88" t="s">
        <v>140</v>
      </c>
      <c r="C44" s="39" t="s">
        <v>196</v>
      </c>
      <c r="D44" s="230" t="s">
        <v>152</v>
      </c>
      <c r="E44" s="40">
        <v>43600</v>
      </c>
      <c r="F44" s="79">
        <v>500</v>
      </c>
      <c r="G44" s="226">
        <v>0</v>
      </c>
      <c r="H44" s="80" t="s">
        <v>339</v>
      </c>
      <c r="I44" s="112">
        <v>0</v>
      </c>
      <c r="J44" s="130"/>
      <c r="K44" s="111">
        <v>0</v>
      </c>
      <c r="L44" s="112">
        <v>0</v>
      </c>
      <c r="M44" s="112">
        <v>500</v>
      </c>
      <c r="N44" s="112">
        <v>500</v>
      </c>
      <c r="O44" s="112">
        <v>500</v>
      </c>
      <c r="P44" s="112">
        <v>500</v>
      </c>
      <c r="Q44" s="112">
        <v>500</v>
      </c>
      <c r="R44" s="112">
        <v>500</v>
      </c>
      <c r="S44" s="112">
        <v>500</v>
      </c>
      <c r="T44" s="112">
        <v>500</v>
      </c>
      <c r="U44" s="112">
        <v>500</v>
      </c>
      <c r="V44" s="112">
        <v>500</v>
      </c>
      <c r="W44" s="114">
        <f t="shared" si="6"/>
        <v>5000</v>
      </c>
      <c r="X44" s="115">
        <v>500</v>
      </c>
      <c r="Y44" s="115">
        <v>500</v>
      </c>
      <c r="Z44" s="115">
        <v>500</v>
      </c>
      <c r="AA44" s="115">
        <v>500</v>
      </c>
      <c r="AB44" s="115">
        <v>500</v>
      </c>
      <c r="AC44" s="115">
        <v>500</v>
      </c>
      <c r="AD44" s="115">
        <v>500</v>
      </c>
      <c r="AE44" s="115">
        <v>500</v>
      </c>
      <c r="AF44" s="115">
        <v>500</v>
      </c>
      <c r="AG44" s="115">
        <v>500</v>
      </c>
      <c r="AH44" s="115">
        <v>500</v>
      </c>
      <c r="AI44" s="115">
        <v>500</v>
      </c>
      <c r="AJ44" s="117">
        <f t="shared" si="5"/>
        <v>6000</v>
      </c>
      <c r="AK44" s="137">
        <v>500</v>
      </c>
      <c r="AL44" s="138">
        <v>500</v>
      </c>
      <c r="AM44" s="138">
        <v>520</v>
      </c>
      <c r="AN44" s="138">
        <v>520</v>
      </c>
      <c r="AO44" s="138">
        <v>520</v>
      </c>
      <c r="AP44" s="138">
        <v>520</v>
      </c>
      <c r="AQ44" s="138">
        <v>520</v>
      </c>
      <c r="AR44" s="138">
        <v>520</v>
      </c>
      <c r="AS44" s="138">
        <v>520</v>
      </c>
      <c r="AT44" s="138">
        <v>520</v>
      </c>
      <c r="AU44" s="138">
        <v>520</v>
      </c>
      <c r="AV44" s="138">
        <v>520</v>
      </c>
      <c r="AW44" s="143">
        <f t="shared" si="2"/>
        <v>6200</v>
      </c>
      <c r="AX44" s="149">
        <v>500</v>
      </c>
      <c r="AY44" s="150">
        <v>500</v>
      </c>
      <c r="AZ44" s="150">
        <v>520</v>
      </c>
      <c r="BA44" s="150">
        <v>520</v>
      </c>
      <c r="BB44" s="150">
        <v>520</v>
      </c>
      <c r="BC44" s="150">
        <v>520</v>
      </c>
      <c r="BD44" s="150">
        <v>520</v>
      </c>
      <c r="BE44" s="150">
        <v>520</v>
      </c>
      <c r="BF44" s="150">
        <v>520</v>
      </c>
      <c r="BG44" s="150">
        <v>520</v>
      </c>
      <c r="BH44" s="150">
        <v>520</v>
      </c>
      <c r="BI44" s="150">
        <v>520</v>
      </c>
      <c r="BJ44" s="151">
        <f t="shared" si="3"/>
        <v>6200</v>
      </c>
      <c r="BK44" s="166">
        <v>520</v>
      </c>
      <c r="BL44" s="165">
        <v>520</v>
      </c>
      <c r="BM44" s="165">
        <v>540</v>
      </c>
      <c r="BN44" s="165">
        <v>540</v>
      </c>
      <c r="BO44" s="165">
        <v>540</v>
      </c>
      <c r="BP44" s="165">
        <v>540</v>
      </c>
      <c r="BQ44" s="165">
        <v>540</v>
      </c>
      <c r="BR44" s="165">
        <v>540</v>
      </c>
      <c r="BS44" s="165">
        <v>540</v>
      </c>
      <c r="BT44" s="165">
        <v>540</v>
      </c>
      <c r="BU44" s="165">
        <v>540</v>
      </c>
      <c r="BV44" s="165">
        <v>540</v>
      </c>
      <c r="BW44" s="161">
        <f t="shared" si="4"/>
        <v>6440</v>
      </c>
    </row>
    <row r="45" spans="1:75" x14ac:dyDescent="0.3">
      <c r="A45" s="231" t="s">
        <v>315</v>
      </c>
      <c r="B45" s="88" t="s">
        <v>140</v>
      </c>
      <c r="C45" s="39" t="s">
        <v>197</v>
      </c>
      <c r="D45" s="38" t="s">
        <v>198</v>
      </c>
      <c r="E45" s="40">
        <v>43344</v>
      </c>
      <c r="F45" s="79">
        <v>495</v>
      </c>
      <c r="G45" s="224">
        <v>495</v>
      </c>
      <c r="H45" s="80" t="s">
        <v>341</v>
      </c>
      <c r="I45" s="112">
        <v>25</v>
      </c>
      <c r="J45" s="130">
        <v>43983</v>
      </c>
      <c r="K45" s="111">
        <v>495</v>
      </c>
      <c r="L45" s="112">
        <v>495</v>
      </c>
      <c r="M45" s="112">
        <v>520</v>
      </c>
      <c r="N45" s="112">
        <v>520</v>
      </c>
      <c r="O45" s="112">
        <v>520</v>
      </c>
      <c r="P45" s="112">
        <v>520</v>
      </c>
      <c r="Q45" s="112">
        <v>520</v>
      </c>
      <c r="R45" s="112">
        <v>520</v>
      </c>
      <c r="S45" s="112">
        <v>520</v>
      </c>
      <c r="T45" s="112">
        <v>520</v>
      </c>
      <c r="U45" s="112">
        <v>520</v>
      </c>
      <c r="V45" s="112">
        <v>520</v>
      </c>
      <c r="W45" s="114">
        <f t="shared" si="6"/>
        <v>6190</v>
      </c>
      <c r="X45" s="115">
        <v>520</v>
      </c>
      <c r="Y45" s="115">
        <v>520</v>
      </c>
      <c r="Z45" s="115">
        <v>520</v>
      </c>
      <c r="AA45" s="115">
        <v>520</v>
      </c>
      <c r="AB45" s="115">
        <v>520</v>
      </c>
      <c r="AC45" s="115">
        <v>520</v>
      </c>
      <c r="AD45" s="115">
        <v>520</v>
      </c>
      <c r="AE45" s="115">
        <v>520</v>
      </c>
      <c r="AF45" s="115">
        <v>520</v>
      </c>
      <c r="AG45" s="115">
        <v>520</v>
      </c>
      <c r="AH45" s="115">
        <v>520</v>
      </c>
      <c r="AI45" s="115">
        <v>520</v>
      </c>
      <c r="AJ45" s="117">
        <f t="shared" si="5"/>
        <v>6240</v>
      </c>
      <c r="AK45" s="137">
        <v>520</v>
      </c>
      <c r="AL45" s="138">
        <v>520</v>
      </c>
      <c r="AM45" s="138">
        <v>540</v>
      </c>
      <c r="AN45" s="138">
        <v>540</v>
      </c>
      <c r="AO45" s="138">
        <v>540</v>
      </c>
      <c r="AP45" s="138">
        <v>540</v>
      </c>
      <c r="AQ45" s="138">
        <v>540</v>
      </c>
      <c r="AR45" s="138">
        <v>540</v>
      </c>
      <c r="AS45" s="138">
        <v>540</v>
      </c>
      <c r="AT45" s="138">
        <v>540</v>
      </c>
      <c r="AU45" s="138">
        <v>540</v>
      </c>
      <c r="AV45" s="138">
        <v>540</v>
      </c>
      <c r="AW45" s="143">
        <f t="shared" si="2"/>
        <v>6440</v>
      </c>
      <c r="AX45" s="149">
        <v>520</v>
      </c>
      <c r="AY45" s="150">
        <v>520</v>
      </c>
      <c r="AZ45" s="150">
        <v>540</v>
      </c>
      <c r="BA45" s="150">
        <v>540</v>
      </c>
      <c r="BB45" s="150">
        <v>540</v>
      </c>
      <c r="BC45" s="150">
        <v>540</v>
      </c>
      <c r="BD45" s="150">
        <v>540</v>
      </c>
      <c r="BE45" s="150">
        <v>540</v>
      </c>
      <c r="BF45" s="150">
        <v>540</v>
      </c>
      <c r="BG45" s="150">
        <v>540</v>
      </c>
      <c r="BH45" s="150">
        <v>540</v>
      </c>
      <c r="BI45" s="150">
        <v>540</v>
      </c>
      <c r="BJ45" s="151">
        <f t="shared" si="3"/>
        <v>6440</v>
      </c>
      <c r="BK45" s="166">
        <v>540</v>
      </c>
      <c r="BL45" s="165">
        <v>540</v>
      </c>
      <c r="BM45" s="165">
        <v>560</v>
      </c>
      <c r="BN45" s="165">
        <v>560</v>
      </c>
      <c r="BO45" s="165">
        <v>560</v>
      </c>
      <c r="BP45" s="165">
        <v>560</v>
      </c>
      <c r="BQ45" s="165">
        <v>560</v>
      </c>
      <c r="BR45" s="165">
        <v>560</v>
      </c>
      <c r="BS45" s="165">
        <v>560</v>
      </c>
      <c r="BT45" s="165">
        <v>560</v>
      </c>
      <c r="BU45" s="165">
        <v>560</v>
      </c>
      <c r="BV45" s="165">
        <v>560</v>
      </c>
      <c r="BW45" s="161">
        <f t="shared" si="4"/>
        <v>6680</v>
      </c>
    </row>
    <row r="46" spans="1:75" x14ac:dyDescent="0.3">
      <c r="A46" s="231" t="s">
        <v>315</v>
      </c>
      <c r="B46" s="88" t="s">
        <v>140</v>
      </c>
      <c r="C46" s="39" t="s">
        <v>199</v>
      </c>
      <c r="D46" s="38" t="s">
        <v>200</v>
      </c>
      <c r="E46" s="40">
        <v>42681</v>
      </c>
      <c r="F46" s="79">
        <v>550</v>
      </c>
      <c r="G46" s="224">
        <v>550</v>
      </c>
      <c r="H46" s="80"/>
      <c r="I46" s="112">
        <v>0</v>
      </c>
      <c r="J46" s="130"/>
      <c r="K46" s="111">
        <v>550</v>
      </c>
      <c r="L46" s="112">
        <v>550</v>
      </c>
      <c r="M46" s="112">
        <v>550</v>
      </c>
      <c r="N46" s="112">
        <v>550</v>
      </c>
      <c r="O46" s="112">
        <v>550</v>
      </c>
      <c r="P46" s="112">
        <v>550</v>
      </c>
      <c r="Q46" s="112">
        <v>550</v>
      </c>
      <c r="R46" s="112">
        <v>550</v>
      </c>
      <c r="S46" s="112">
        <v>550</v>
      </c>
      <c r="T46" s="112">
        <v>550</v>
      </c>
      <c r="U46" s="112">
        <v>550</v>
      </c>
      <c r="V46" s="112">
        <v>550</v>
      </c>
      <c r="W46" s="114">
        <f t="shared" si="6"/>
        <v>6600</v>
      </c>
      <c r="X46" s="115">
        <v>550</v>
      </c>
      <c r="Y46" s="115">
        <v>550</v>
      </c>
      <c r="Z46" s="115">
        <v>550</v>
      </c>
      <c r="AA46" s="115">
        <v>550</v>
      </c>
      <c r="AB46" s="115">
        <v>550</v>
      </c>
      <c r="AC46" s="115">
        <v>550</v>
      </c>
      <c r="AD46" s="115">
        <v>550</v>
      </c>
      <c r="AE46" s="115">
        <v>550</v>
      </c>
      <c r="AF46" s="115">
        <v>550</v>
      </c>
      <c r="AG46" s="115">
        <v>550</v>
      </c>
      <c r="AH46" s="115">
        <v>550</v>
      </c>
      <c r="AI46" s="115">
        <v>550</v>
      </c>
      <c r="AJ46" s="117">
        <f t="shared" si="5"/>
        <v>6600</v>
      </c>
      <c r="AK46" s="137">
        <v>550</v>
      </c>
      <c r="AL46" s="138">
        <v>550</v>
      </c>
      <c r="AM46" s="138">
        <v>570</v>
      </c>
      <c r="AN46" s="138">
        <v>570</v>
      </c>
      <c r="AO46" s="138">
        <v>570</v>
      </c>
      <c r="AP46" s="138">
        <v>570</v>
      </c>
      <c r="AQ46" s="138">
        <v>570</v>
      </c>
      <c r="AR46" s="138">
        <v>570</v>
      </c>
      <c r="AS46" s="138">
        <v>570</v>
      </c>
      <c r="AT46" s="138">
        <v>570</v>
      </c>
      <c r="AU46" s="138">
        <v>570</v>
      </c>
      <c r="AV46" s="138">
        <v>570</v>
      </c>
      <c r="AW46" s="143">
        <f t="shared" si="2"/>
        <v>6800</v>
      </c>
      <c r="AX46" s="149">
        <v>550</v>
      </c>
      <c r="AY46" s="150">
        <v>550</v>
      </c>
      <c r="AZ46" s="150">
        <v>570</v>
      </c>
      <c r="BA46" s="150">
        <v>570</v>
      </c>
      <c r="BB46" s="150">
        <v>570</v>
      </c>
      <c r="BC46" s="150">
        <v>570</v>
      </c>
      <c r="BD46" s="150">
        <v>570</v>
      </c>
      <c r="BE46" s="150">
        <v>570</v>
      </c>
      <c r="BF46" s="150">
        <v>570</v>
      </c>
      <c r="BG46" s="150">
        <v>570</v>
      </c>
      <c r="BH46" s="150">
        <v>570</v>
      </c>
      <c r="BI46" s="150">
        <v>570</v>
      </c>
      <c r="BJ46" s="151">
        <f t="shared" si="3"/>
        <v>6800</v>
      </c>
      <c r="BK46" s="166">
        <v>570</v>
      </c>
      <c r="BL46" s="165">
        <v>570</v>
      </c>
      <c r="BM46" s="165">
        <v>590</v>
      </c>
      <c r="BN46" s="165">
        <v>590</v>
      </c>
      <c r="BO46" s="165">
        <v>590</v>
      </c>
      <c r="BP46" s="165">
        <v>590</v>
      </c>
      <c r="BQ46" s="165">
        <v>590</v>
      </c>
      <c r="BR46" s="165">
        <v>590</v>
      </c>
      <c r="BS46" s="165">
        <v>590</v>
      </c>
      <c r="BT46" s="165">
        <v>590</v>
      </c>
      <c r="BU46" s="165">
        <v>590</v>
      </c>
      <c r="BV46" s="165">
        <v>590</v>
      </c>
      <c r="BW46" s="161">
        <f t="shared" si="4"/>
        <v>7040</v>
      </c>
    </row>
    <row r="47" spans="1:75" x14ac:dyDescent="0.3">
      <c r="A47" s="231" t="s">
        <v>315</v>
      </c>
      <c r="B47" s="88" t="s">
        <v>165</v>
      </c>
      <c r="C47" s="39">
        <v>74</v>
      </c>
      <c r="D47" s="38" t="s">
        <v>166</v>
      </c>
      <c r="E47" s="40">
        <v>43709</v>
      </c>
      <c r="F47" s="79">
        <v>190</v>
      </c>
      <c r="G47" s="224">
        <v>190</v>
      </c>
      <c r="H47" s="126" t="s">
        <v>167</v>
      </c>
      <c r="I47" s="112"/>
      <c r="J47" s="112"/>
      <c r="K47" s="111">
        <v>190</v>
      </c>
      <c r="L47" s="112">
        <v>190</v>
      </c>
      <c r="M47" s="112">
        <v>200</v>
      </c>
      <c r="N47" s="112">
        <v>200</v>
      </c>
      <c r="O47" s="112">
        <v>200</v>
      </c>
      <c r="P47" s="112">
        <v>200</v>
      </c>
      <c r="Q47" s="112">
        <v>200</v>
      </c>
      <c r="R47" s="112">
        <v>200</v>
      </c>
      <c r="S47" s="112">
        <v>200</v>
      </c>
      <c r="T47" s="112">
        <v>200</v>
      </c>
      <c r="U47" s="112">
        <v>200</v>
      </c>
      <c r="V47" s="113">
        <v>200</v>
      </c>
      <c r="W47" s="114">
        <f t="shared" si="6"/>
        <v>2380</v>
      </c>
      <c r="X47" s="115">
        <v>200</v>
      </c>
      <c r="Y47" s="115">
        <v>200</v>
      </c>
      <c r="Z47" s="115">
        <v>210</v>
      </c>
      <c r="AA47" s="115">
        <v>210</v>
      </c>
      <c r="AB47" s="115">
        <v>210</v>
      </c>
      <c r="AC47" s="115">
        <v>210</v>
      </c>
      <c r="AD47" s="115">
        <v>210</v>
      </c>
      <c r="AE47" s="115">
        <v>210</v>
      </c>
      <c r="AF47" s="115">
        <v>210</v>
      </c>
      <c r="AG47" s="115">
        <v>210</v>
      </c>
      <c r="AH47" s="115">
        <v>210</v>
      </c>
      <c r="AI47" s="115">
        <v>210</v>
      </c>
      <c r="AJ47" s="117">
        <f t="shared" si="5"/>
        <v>2500</v>
      </c>
      <c r="AK47" s="137">
        <v>210</v>
      </c>
      <c r="AL47" s="138">
        <v>210</v>
      </c>
      <c r="AM47" s="138">
        <v>220</v>
      </c>
      <c r="AN47" s="138">
        <v>220</v>
      </c>
      <c r="AO47" s="138">
        <v>220</v>
      </c>
      <c r="AP47" s="138">
        <v>220</v>
      </c>
      <c r="AQ47" s="138">
        <v>220</v>
      </c>
      <c r="AR47" s="138">
        <v>220</v>
      </c>
      <c r="AS47" s="138">
        <v>220</v>
      </c>
      <c r="AT47" s="138">
        <v>220</v>
      </c>
      <c r="AU47" s="138">
        <v>220</v>
      </c>
      <c r="AV47" s="138">
        <v>220</v>
      </c>
      <c r="AW47" s="143">
        <f t="shared" si="2"/>
        <v>2620</v>
      </c>
      <c r="AX47" s="149">
        <v>220</v>
      </c>
      <c r="AY47" s="150">
        <v>220</v>
      </c>
      <c r="AZ47" s="150">
        <v>230</v>
      </c>
      <c r="BA47" s="150">
        <v>230</v>
      </c>
      <c r="BB47" s="150">
        <v>230</v>
      </c>
      <c r="BC47" s="150">
        <v>230</v>
      </c>
      <c r="BD47" s="150">
        <v>230</v>
      </c>
      <c r="BE47" s="150">
        <v>230</v>
      </c>
      <c r="BF47" s="150">
        <v>230</v>
      </c>
      <c r="BG47" s="150">
        <v>230</v>
      </c>
      <c r="BH47" s="150">
        <v>230</v>
      </c>
      <c r="BI47" s="150">
        <v>230</v>
      </c>
      <c r="BJ47" s="151">
        <f t="shared" si="3"/>
        <v>2740</v>
      </c>
      <c r="BK47" s="160">
        <v>230</v>
      </c>
      <c r="BL47" s="165">
        <v>230</v>
      </c>
      <c r="BM47" s="165">
        <v>240</v>
      </c>
      <c r="BN47" s="165">
        <v>240</v>
      </c>
      <c r="BO47" s="165">
        <v>240</v>
      </c>
      <c r="BP47" s="165">
        <v>240</v>
      </c>
      <c r="BQ47" s="165">
        <v>240</v>
      </c>
      <c r="BR47" s="165">
        <v>240</v>
      </c>
      <c r="BS47" s="165">
        <v>240</v>
      </c>
      <c r="BT47" s="165">
        <v>240</v>
      </c>
      <c r="BU47" s="165">
        <v>240</v>
      </c>
      <c r="BV47" s="165">
        <v>240</v>
      </c>
      <c r="BW47" s="161">
        <f t="shared" si="4"/>
        <v>2860</v>
      </c>
    </row>
    <row r="48" spans="1:75" x14ac:dyDescent="0.3">
      <c r="A48" s="231" t="s">
        <v>316</v>
      </c>
      <c r="B48" s="88" t="s">
        <v>140</v>
      </c>
      <c r="C48" s="39" t="s">
        <v>201</v>
      </c>
      <c r="D48" s="38" t="s">
        <v>202</v>
      </c>
      <c r="E48" s="40">
        <v>43305</v>
      </c>
      <c r="F48" s="79">
        <v>550</v>
      </c>
      <c r="G48" s="226">
        <v>575</v>
      </c>
      <c r="H48" s="80"/>
      <c r="I48" s="112">
        <v>0</v>
      </c>
      <c r="J48" s="130"/>
      <c r="K48" s="111">
        <v>575</v>
      </c>
      <c r="L48" s="112">
        <v>575</v>
      </c>
      <c r="M48" s="112">
        <v>575</v>
      </c>
      <c r="N48" s="112">
        <v>575</v>
      </c>
      <c r="O48" s="112">
        <v>575</v>
      </c>
      <c r="P48" s="112">
        <v>575</v>
      </c>
      <c r="Q48" s="112">
        <v>575</v>
      </c>
      <c r="R48" s="112">
        <v>575</v>
      </c>
      <c r="S48" s="112">
        <v>575</v>
      </c>
      <c r="T48" s="112">
        <v>575</v>
      </c>
      <c r="U48" s="112">
        <v>575</v>
      </c>
      <c r="V48" s="112">
        <v>575</v>
      </c>
      <c r="W48" s="114">
        <f t="shared" si="6"/>
        <v>6900</v>
      </c>
      <c r="X48" s="115">
        <v>575</v>
      </c>
      <c r="Y48" s="115">
        <v>575</v>
      </c>
      <c r="Z48" s="115">
        <v>575</v>
      </c>
      <c r="AA48" s="115">
        <v>575</v>
      </c>
      <c r="AB48" s="115">
        <v>575</v>
      </c>
      <c r="AC48" s="115">
        <v>575</v>
      </c>
      <c r="AD48" s="115">
        <v>575</v>
      </c>
      <c r="AE48" s="115">
        <v>575</v>
      </c>
      <c r="AF48" s="115">
        <v>575</v>
      </c>
      <c r="AG48" s="115">
        <v>575</v>
      </c>
      <c r="AH48" s="115">
        <v>575</v>
      </c>
      <c r="AI48" s="115">
        <v>575</v>
      </c>
      <c r="AJ48" s="117">
        <f t="shared" si="5"/>
        <v>6900</v>
      </c>
      <c r="AK48" s="137">
        <v>575</v>
      </c>
      <c r="AL48" s="138">
        <v>575</v>
      </c>
      <c r="AM48" s="138">
        <v>595</v>
      </c>
      <c r="AN48" s="138">
        <v>595</v>
      </c>
      <c r="AO48" s="138">
        <v>595</v>
      </c>
      <c r="AP48" s="138">
        <v>595</v>
      </c>
      <c r="AQ48" s="138">
        <v>595</v>
      </c>
      <c r="AR48" s="138">
        <v>595</v>
      </c>
      <c r="AS48" s="138">
        <v>595</v>
      </c>
      <c r="AT48" s="138">
        <v>595</v>
      </c>
      <c r="AU48" s="138">
        <v>595</v>
      </c>
      <c r="AV48" s="138">
        <v>595</v>
      </c>
      <c r="AW48" s="143">
        <f t="shared" si="2"/>
        <v>7100</v>
      </c>
      <c r="AX48" s="149">
        <v>595</v>
      </c>
      <c r="AY48" s="150">
        <v>595</v>
      </c>
      <c r="AZ48" s="150">
        <v>595</v>
      </c>
      <c r="BA48" s="150">
        <v>595</v>
      </c>
      <c r="BB48" s="150">
        <v>595</v>
      </c>
      <c r="BC48" s="150">
        <v>595</v>
      </c>
      <c r="BD48" s="150">
        <v>595</v>
      </c>
      <c r="BE48" s="150">
        <v>595</v>
      </c>
      <c r="BF48" s="150">
        <v>595</v>
      </c>
      <c r="BG48" s="150">
        <v>595</v>
      </c>
      <c r="BH48" s="150">
        <v>595</v>
      </c>
      <c r="BI48" s="150">
        <v>595</v>
      </c>
      <c r="BJ48" s="151">
        <f t="shared" si="3"/>
        <v>7140</v>
      </c>
      <c r="BK48" s="166">
        <v>595</v>
      </c>
      <c r="BL48" s="165">
        <v>595</v>
      </c>
      <c r="BM48" s="165">
        <v>595</v>
      </c>
      <c r="BN48" s="165">
        <v>595</v>
      </c>
      <c r="BO48" s="165">
        <v>595</v>
      </c>
      <c r="BP48" s="165">
        <v>595</v>
      </c>
      <c r="BQ48" s="165">
        <v>595</v>
      </c>
      <c r="BR48" s="165">
        <v>595</v>
      </c>
      <c r="BS48" s="165">
        <v>595</v>
      </c>
      <c r="BT48" s="165">
        <v>595</v>
      </c>
      <c r="BU48" s="165">
        <v>595</v>
      </c>
      <c r="BV48" s="165">
        <v>595</v>
      </c>
      <c r="BW48" s="161">
        <f t="shared" si="4"/>
        <v>7140</v>
      </c>
    </row>
    <row r="49" spans="1:75" ht="28.8" x14ac:dyDescent="0.3">
      <c r="A49" s="231" t="s">
        <v>315</v>
      </c>
      <c r="B49" s="88" t="s">
        <v>152</v>
      </c>
      <c r="C49" s="39" t="s">
        <v>203</v>
      </c>
      <c r="D49" s="38" t="s">
        <v>152</v>
      </c>
      <c r="E49" s="41" t="s">
        <v>154</v>
      </c>
      <c r="F49" s="79">
        <v>0</v>
      </c>
      <c r="G49" s="224">
        <v>0</v>
      </c>
      <c r="H49" s="126" t="s">
        <v>175</v>
      </c>
      <c r="I49" s="112">
        <v>600</v>
      </c>
      <c r="J49" s="130" t="s">
        <v>204</v>
      </c>
      <c r="K49" s="111">
        <v>600</v>
      </c>
      <c r="L49" s="111">
        <v>600</v>
      </c>
      <c r="M49" s="111">
        <v>600</v>
      </c>
      <c r="N49" s="111">
        <v>600</v>
      </c>
      <c r="O49" s="111">
        <v>600</v>
      </c>
      <c r="P49" s="111">
        <v>600</v>
      </c>
      <c r="Q49" s="111">
        <v>600</v>
      </c>
      <c r="R49" s="111">
        <v>600</v>
      </c>
      <c r="S49" s="111">
        <v>600</v>
      </c>
      <c r="T49" s="111">
        <v>600</v>
      </c>
      <c r="U49" s="111">
        <v>600</v>
      </c>
      <c r="V49" s="111">
        <v>600</v>
      </c>
      <c r="W49" s="114">
        <f t="shared" si="6"/>
        <v>7200</v>
      </c>
      <c r="X49" s="115">
        <v>0</v>
      </c>
      <c r="Y49" s="115">
        <v>0</v>
      </c>
      <c r="Z49" s="115">
        <v>420</v>
      </c>
      <c r="AA49" s="115">
        <v>420</v>
      </c>
      <c r="AB49" s="115">
        <v>420</v>
      </c>
      <c r="AC49" s="115">
        <v>420</v>
      </c>
      <c r="AD49" s="115">
        <v>420</v>
      </c>
      <c r="AE49" s="115">
        <v>420</v>
      </c>
      <c r="AF49" s="115">
        <v>420</v>
      </c>
      <c r="AG49" s="115">
        <v>420</v>
      </c>
      <c r="AH49" s="115">
        <v>420</v>
      </c>
      <c r="AI49" s="115">
        <v>420</v>
      </c>
      <c r="AJ49" s="117">
        <f t="shared" si="5"/>
        <v>4200</v>
      </c>
      <c r="AK49" s="137">
        <v>420</v>
      </c>
      <c r="AL49" s="138">
        <v>420</v>
      </c>
      <c r="AM49" s="138">
        <v>440</v>
      </c>
      <c r="AN49" s="138">
        <v>440</v>
      </c>
      <c r="AO49" s="138">
        <v>440</v>
      </c>
      <c r="AP49" s="138">
        <v>440</v>
      </c>
      <c r="AQ49" s="138">
        <v>440</v>
      </c>
      <c r="AR49" s="138">
        <v>440</v>
      </c>
      <c r="AS49" s="138">
        <v>440</v>
      </c>
      <c r="AT49" s="138">
        <v>440</v>
      </c>
      <c r="AU49" s="138">
        <v>440</v>
      </c>
      <c r="AV49" s="138">
        <v>440</v>
      </c>
      <c r="AW49" s="143">
        <f t="shared" si="2"/>
        <v>5240</v>
      </c>
      <c r="AX49" s="149">
        <v>420</v>
      </c>
      <c r="AY49" s="150">
        <v>420</v>
      </c>
      <c r="AZ49" s="150">
        <v>440</v>
      </c>
      <c r="BA49" s="150">
        <v>440</v>
      </c>
      <c r="BB49" s="150">
        <v>440</v>
      </c>
      <c r="BC49" s="150">
        <v>440</v>
      </c>
      <c r="BD49" s="150">
        <v>440</v>
      </c>
      <c r="BE49" s="150">
        <v>440</v>
      </c>
      <c r="BF49" s="150">
        <v>440</v>
      </c>
      <c r="BG49" s="150">
        <v>440</v>
      </c>
      <c r="BH49" s="150">
        <v>440</v>
      </c>
      <c r="BI49" s="150">
        <v>440</v>
      </c>
      <c r="BJ49" s="151">
        <f t="shared" si="3"/>
        <v>5240</v>
      </c>
      <c r="BK49" s="160">
        <v>420</v>
      </c>
      <c r="BL49" s="165">
        <v>420</v>
      </c>
      <c r="BM49" s="165">
        <v>440</v>
      </c>
      <c r="BN49" s="165">
        <v>440</v>
      </c>
      <c r="BO49" s="165">
        <v>440</v>
      </c>
      <c r="BP49" s="165">
        <v>440</v>
      </c>
      <c r="BQ49" s="165">
        <v>440</v>
      </c>
      <c r="BR49" s="165">
        <v>440</v>
      </c>
      <c r="BS49" s="165">
        <v>440</v>
      </c>
      <c r="BT49" s="165">
        <v>440</v>
      </c>
      <c r="BU49" s="165">
        <v>440</v>
      </c>
      <c r="BV49" s="165">
        <v>440</v>
      </c>
      <c r="BW49" s="161">
        <f t="shared" si="4"/>
        <v>5240</v>
      </c>
    </row>
    <row r="50" spans="1:75" ht="28.8" x14ac:dyDescent="0.3">
      <c r="A50" s="231" t="s">
        <v>315</v>
      </c>
      <c r="B50" s="88" t="s">
        <v>152</v>
      </c>
      <c r="C50" s="39" t="s">
        <v>205</v>
      </c>
      <c r="D50" s="38" t="s">
        <v>152</v>
      </c>
      <c r="E50" s="41" t="s">
        <v>154</v>
      </c>
      <c r="F50" s="79">
        <v>0</v>
      </c>
      <c r="G50" s="224">
        <v>0</v>
      </c>
      <c r="H50" s="126" t="s">
        <v>206</v>
      </c>
      <c r="I50" s="112">
        <v>0</v>
      </c>
      <c r="J50" s="130" t="s">
        <v>157</v>
      </c>
      <c r="K50" s="111">
        <v>0</v>
      </c>
      <c r="L50" s="112">
        <v>0</v>
      </c>
      <c r="M50" s="112">
        <v>0</v>
      </c>
      <c r="N50" s="112">
        <v>0</v>
      </c>
      <c r="O50" s="112">
        <v>210</v>
      </c>
      <c r="P50" s="112">
        <v>210</v>
      </c>
      <c r="Q50" s="112">
        <v>210</v>
      </c>
      <c r="R50" s="112">
        <v>210</v>
      </c>
      <c r="S50" s="112">
        <v>210</v>
      </c>
      <c r="T50" s="112">
        <v>210</v>
      </c>
      <c r="U50" s="112">
        <v>210</v>
      </c>
      <c r="V50" s="113">
        <v>210</v>
      </c>
      <c r="W50" s="114">
        <f t="shared" si="6"/>
        <v>1680</v>
      </c>
      <c r="X50" s="115">
        <v>210</v>
      </c>
      <c r="Y50" s="115">
        <v>210</v>
      </c>
      <c r="Z50" s="115">
        <v>210</v>
      </c>
      <c r="AA50" s="115">
        <v>210</v>
      </c>
      <c r="AB50" s="115">
        <v>210</v>
      </c>
      <c r="AC50" s="115">
        <v>210</v>
      </c>
      <c r="AD50" s="115">
        <v>210</v>
      </c>
      <c r="AE50" s="115">
        <v>210</v>
      </c>
      <c r="AF50" s="115">
        <v>210</v>
      </c>
      <c r="AG50" s="115">
        <v>210</v>
      </c>
      <c r="AH50" s="115">
        <v>210</v>
      </c>
      <c r="AI50" s="115">
        <v>210</v>
      </c>
      <c r="AJ50" s="117">
        <f t="shared" si="5"/>
        <v>2520</v>
      </c>
      <c r="AK50" s="137">
        <v>210</v>
      </c>
      <c r="AL50" s="138">
        <v>210</v>
      </c>
      <c r="AM50" s="138">
        <v>220</v>
      </c>
      <c r="AN50" s="138">
        <v>220</v>
      </c>
      <c r="AO50" s="138">
        <v>220</v>
      </c>
      <c r="AP50" s="138">
        <v>220</v>
      </c>
      <c r="AQ50" s="138">
        <v>220</v>
      </c>
      <c r="AR50" s="138">
        <v>220</v>
      </c>
      <c r="AS50" s="138">
        <v>220</v>
      </c>
      <c r="AT50" s="138">
        <v>220</v>
      </c>
      <c r="AU50" s="138">
        <v>220</v>
      </c>
      <c r="AV50" s="138">
        <v>220</v>
      </c>
      <c r="AW50" s="143">
        <f t="shared" si="2"/>
        <v>2620</v>
      </c>
      <c r="AX50" s="149">
        <v>210</v>
      </c>
      <c r="AY50" s="150">
        <v>210</v>
      </c>
      <c r="AZ50" s="150">
        <v>220</v>
      </c>
      <c r="BA50" s="150">
        <v>220</v>
      </c>
      <c r="BB50" s="150">
        <v>220</v>
      </c>
      <c r="BC50" s="150">
        <v>220</v>
      </c>
      <c r="BD50" s="150">
        <v>220</v>
      </c>
      <c r="BE50" s="150">
        <v>220</v>
      </c>
      <c r="BF50" s="150">
        <v>220</v>
      </c>
      <c r="BG50" s="150">
        <v>220</v>
      </c>
      <c r="BH50" s="150">
        <v>220</v>
      </c>
      <c r="BI50" s="150">
        <v>220</v>
      </c>
      <c r="BJ50" s="151">
        <f t="shared" si="3"/>
        <v>2620</v>
      </c>
      <c r="BK50" s="160">
        <v>210</v>
      </c>
      <c r="BL50" s="165">
        <v>210</v>
      </c>
      <c r="BM50" s="165">
        <v>220</v>
      </c>
      <c r="BN50" s="165">
        <v>220</v>
      </c>
      <c r="BO50" s="165">
        <v>220</v>
      </c>
      <c r="BP50" s="165">
        <v>220</v>
      </c>
      <c r="BQ50" s="165">
        <v>220</v>
      </c>
      <c r="BR50" s="165">
        <v>220</v>
      </c>
      <c r="BS50" s="165">
        <v>220</v>
      </c>
      <c r="BT50" s="165">
        <v>220</v>
      </c>
      <c r="BU50" s="165">
        <v>220</v>
      </c>
      <c r="BV50" s="165">
        <v>220</v>
      </c>
      <c r="BW50" s="161">
        <f t="shared" si="4"/>
        <v>2620</v>
      </c>
    </row>
    <row r="51" spans="1:75" x14ac:dyDescent="0.3">
      <c r="A51" s="231" t="s">
        <v>315</v>
      </c>
      <c r="B51" s="88" t="s">
        <v>140</v>
      </c>
      <c r="C51" s="39" t="s">
        <v>207</v>
      </c>
      <c r="D51" s="38" t="s">
        <v>399</v>
      </c>
      <c r="E51" s="40">
        <v>42258</v>
      </c>
      <c r="F51" s="79">
        <v>550</v>
      </c>
      <c r="G51" s="226">
        <v>525</v>
      </c>
      <c r="H51" s="80" t="s">
        <v>143</v>
      </c>
      <c r="I51" s="112">
        <v>0</v>
      </c>
      <c r="J51" s="130"/>
      <c r="K51" s="111">
        <v>550</v>
      </c>
      <c r="L51" s="112">
        <v>550</v>
      </c>
      <c r="M51" s="112">
        <v>550</v>
      </c>
      <c r="N51" s="112">
        <v>550</v>
      </c>
      <c r="O51" s="112">
        <v>550</v>
      </c>
      <c r="P51" s="112">
        <v>550</v>
      </c>
      <c r="Q51" s="112">
        <v>550</v>
      </c>
      <c r="R51" s="112">
        <v>550</v>
      </c>
      <c r="S51" s="112">
        <v>550</v>
      </c>
      <c r="T51" s="112">
        <v>550</v>
      </c>
      <c r="U51" s="112">
        <v>550</v>
      </c>
      <c r="V51" s="112">
        <v>550</v>
      </c>
      <c r="W51" s="114">
        <f t="shared" si="6"/>
        <v>6600</v>
      </c>
      <c r="X51" s="115">
        <v>550</v>
      </c>
      <c r="Y51" s="115">
        <v>550</v>
      </c>
      <c r="Z51" s="115">
        <v>550</v>
      </c>
      <c r="AA51" s="115">
        <v>550</v>
      </c>
      <c r="AB51" s="115">
        <v>550</v>
      </c>
      <c r="AC51" s="115">
        <v>550</v>
      </c>
      <c r="AD51" s="115">
        <v>550</v>
      </c>
      <c r="AE51" s="115">
        <v>550</v>
      </c>
      <c r="AF51" s="115">
        <v>550</v>
      </c>
      <c r="AG51" s="115">
        <v>550</v>
      </c>
      <c r="AH51" s="115">
        <v>550</v>
      </c>
      <c r="AI51" s="115">
        <v>550</v>
      </c>
      <c r="AJ51" s="117">
        <f t="shared" si="5"/>
        <v>6600</v>
      </c>
      <c r="AK51" s="137">
        <v>550</v>
      </c>
      <c r="AL51" s="138">
        <v>550</v>
      </c>
      <c r="AM51" s="138">
        <v>570</v>
      </c>
      <c r="AN51" s="138">
        <v>570</v>
      </c>
      <c r="AO51" s="138">
        <v>570</v>
      </c>
      <c r="AP51" s="138">
        <v>570</v>
      </c>
      <c r="AQ51" s="138">
        <v>570</v>
      </c>
      <c r="AR51" s="138">
        <v>570</v>
      </c>
      <c r="AS51" s="138">
        <v>570</v>
      </c>
      <c r="AT51" s="138">
        <v>570</v>
      </c>
      <c r="AU51" s="138">
        <v>570</v>
      </c>
      <c r="AV51" s="138">
        <v>570</v>
      </c>
      <c r="AW51" s="143">
        <f t="shared" si="2"/>
        <v>6800</v>
      </c>
      <c r="AX51" s="149">
        <v>550</v>
      </c>
      <c r="AY51" s="150">
        <v>550</v>
      </c>
      <c r="AZ51" s="150">
        <v>570</v>
      </c>
      <c r="BA51" s="150">
        <v>570</v>
      </c>
      <c r="BB51" s="150">
        <v>570</v>
      </c>
      <c r="BC51" s="150">
        <v>570</v>
      </c>
      <c r="BD51" s="150">
        <v>570</v>
      </c>
      <c r="BE51" s="150">
        <v>570</v>
      </c>
      <c r="BF51" s="150">
        <v>570</v>
      </c>
      <c r="BG51" s="150">
        <v>570</v>
      </c>
      <c r="BH51" s="150">
        <v>570</v>
      </c>
      <c r="BI51" s="150">
        <v>570</v>
      </c>
      <c r="BJ51" s="151">
        <f t="shared" si="3"/>
        <v>6800</v>
      </c>
      <c r="BK51" s="166">
        <v>570</v>
      </c>
      <c r="BL51" s="165">
        <v>570</v>
      </c>
      <c r="BM51" s="165">
        <v>590</v>
      </c>
      <c r="BN51" s="165">
        <v>590</v>
      </c>
      <c r="BO51" s="165">
        <v>590</v>
      </c>
      <c r="BP51" s="165">
        <v>590</v>
      </c>
      <c r="BQ51" s="165">
        <v>590</v>
      </c>
      <c r="BR51" s="165">
        <v>590</v>
      </c>
      <c r="BS51" s="165">
        <v>590</v>
      </c>
      <c r="BT51" s="165">
        <v>590</v>
      </c>
      <c r="BU51" s="165">
        <v>590</v>
      </c>
      <c r="BV51" s="165">
        <v>590</v>
      </c>
      <c r="BW51" s="161">
        <f t="shared" si="4"/>
        <v>7040</v>
      </c>
    </row>
    <row r="52" spans="1:75" x14ac:dyDescent="0.3">
      <c r="A52" s="231" t="s">
        <v>315</v>
      </c>
      <c r="B52" s="88" t="s">
        <v>140</v>
      </c>
      <c r="C52" s="39" t="s">
        <v>208</v>
      </c>
      <c r="D52" s="38" t="s">
        <v>209</v>
      </c>
      <c r="E52" s="40">
        <v>43619</v>
      </c>
      <c r="F52" s="79">
        <v>500</v>
      </c>
      <c r="G52" s="224">
        <v>500</v>
      </c>
      <c r="H52" s="80" t="s">
        <v>143</v>
      </c>
      <c r="I52" s="112">
        <v>0</v>
      </c>
      <c r="J52" s="130"/>
      <c r="K52" s="111">
        <v>500</v>
      </c>
      <c r="L52" s="112">
        <v>500</v>
      </c>
      <c r="M52" s="112">
        <v>500</v>
      </c>
      <c r="N52" s="112">
        <v>500</v>
      </c>
      <c r="O52" s="112">
        <v>500</v>
      </c>
      <c r="P52" s="112">
        <v>500</v>
      </c>
      <c r="Q52" s="112">
        <v>500</v>
      </c>
      <c r="R52" s="112">
        <v>500</v>
      </c>
      <c r="S52" s="112">
        <v>500</v>
      </c>
      <c r="T52" s="112">
        <v>500</v>
      </c>
      <c r="U52" s="112">
        <v>500</v>
      </c>
      <c r="V52" s="112">
        <v>500</v>
      </c>
      <c r="W52" s="114">
        <f t="shared" si="6"/>
        <v>6000</v>
      </c>
      <c r="X52" s="115">
        <v>500</v>
      </c>
      <c r="Y52" s="115">
        <v>500</v>
      </c>
      <c r="Z52" s="115">
        <v>500</v>
      </c>
      <c r="AA52" s="115">
        <v>500</v>
      </c>
      <c r="AB52" s="115">
        <v>500</v>
      </c>
      <c r="AC52" s="115">
        <v>500</v>
      </c>
      <c r="AD52" s="115">
        <v>500</v>
      </c>
      <c r="AE52" s="115">
        <v>500</v>
      </c>
      <c r="AF52" s="115">
        <v>500</v>
      </c>
      <c r="AG52" s="115">
        <v>500</v>
      </c>
      <c r="AH52" s="115">
        <v>500</v>
      </c>
      <c r="AI52" s="115">
        <v>500</v>
      </c>
      <c r="AJ52" s="117">
        <f t="shared" si="5"/>
        <v>6000</v>
      </c>
      <c r="AK52" s="137">
        <v>500</v>
      </c>
      <c r="AL52" s="138">
        <v>500</v>
      </c>
      <c r="AM52" s="138">
        <v>520</v>
      </c>
      <c r="AN52" s="138">
        <v>520</v>
      </c>
      <c r="AO52" s="138">
        <v>520</v>
      </c>
      <c r="AP52" s="138">
        <v>520</v>
      </c>
      <c r="AQ52" s="138">
        <v>520</v>
      </c>
      <c r="AR52" s="138">
        <v>520</v>
      </c>
      <c r="AS52" s="138">
        <v>520</v>
      </c>
      <c r="AT52" s="138">
        <v>520</v>
      </c>
      <c r="AU52" s="138">
        <v>520</v>
      </c>
      <c r="AV52" s="138">
        <v>520</v>
      </c>
      <c r="AW52" s="143">
        <f t="shared" si="2"/>
        <v>6200</v>
      </c>
      <c r="AX52" s="149">
        <v>500</v>
      </c>
      <c r="AY52" s="150">
        <v>500</v>
      </c>
      <c r="AZ52" s="150">
        <v>520</v>
      </c>
      <c r="BA52" s="150">
        <v>520</v>
      </c>
      <c r="BB52" s="150">
        <v>520</v>
      </c>
      <c r="BC52" s="150">
        <v>520</v>
      </c>
      <c r="BD52" s="150">
        <v>520</v>
      </c>
      <c r="BE52" s="150">
        <v>520</v>
      </c>
      <c r="BF52" s="150">
        <v>520</v>
      </c>
      <c r="BG52" s="150">
        <v>520</v>
      </c>
      <c r="BH52" s="150">
        <v>520</v>
      </c>
      <c r="BI52" s="150">
        <v>520</v>
      </c>
      <c r="BJ52" s="151">
        <f t="shared" si="3"/>
        <v>6200</v>
      </c>
      <c r="BK52" s="166">
        <v>520</v>
      </c>
      <c r="BL52" s="165">
        <v>520</v>
      </c>
      <c r="BM52" s="165">
        <v>540</v>
      </c>
      <c r="BN52" s="165">
        <v>540</v>
      </c>
      <c r="BO52" s="165">
        <v>540</v>
      </c>
      <c r="BP52" s="165">
        <v>540</v>
      </c>
      <c r="BQ52" s="165">
        <v>540</v>
      </c>
      <c r="BR52" s="165">
        <v>540</v>
      </c>
      <c r="BS52" s="165">
        <v>540</v>
      </c>
      <c r="BT52" s="165">
        <v>540</v>
      </c>
      <c r="BU52" s="165">
        <v>540</v>
      </c>
      <c r="BV52" s="165">
        <v>540</v>
      </c>
      <c r="BW52" s="161">
        <f t="shared" si="4"/>
        <v>6440</v>
      </c>
    </row>
    <row r="53" spans="1:75" x14ac:dyDescent="0.3">
      <c r="A53" s="231" t="s">
        <v>316</v>
      </c>
      <c r="B53" s="88" t="s">
        <v>133</v>
      </c>
      <c r="C53" s="39" t="s">
        <v>210</v>
      </c>
      <c r="D53" s="38" t="s">
        <v>152</v>
      </c>
      <c r="E53" s="40">
        <v>43752</v>
      </c>
      <c r="F53" s="79">
        <v>400</v>
      </c>
      <c r="G53" s="226">
        <v>0</v>
      </c>
      <c r="H53" s="126" t="s">
        <v>136</v>
      </c>
      <c r="I53" s="112"/>
      <c r="J53" s="112"/>
      <c r="K53" s="111">
        <v>0</v>
      </c>
      <c r="L53" s="112">
        <v>450</v>
      </c>
      <c r="M53" s="112">
        <v>450</v>
      </c>
      <c r="N53" s="112">
        <v>450</v>
      </c>
      <c r="O53" s="112">
        <v>450</v>
      </c>
      <c r="P53" s="112">
        <v>450</v>
      </c>
      <c r="Q53" s="112">
        <v>450</v>
      </c>
      <c r="R53" s="112">
        <v>0</v>
      </c>
      <c r="S53" s="112">
        <v>0</v>
      </c>
      <c r="T53" s="112">
        <v>0</v>
      </c>
      <c r="U53" s="112">
        <v>0</v>
      </c>
      <c r="V53" s="113">
        <v>0</v>
      </c>
      <c r="W53" s="114">
        <f t="shared" si="6"/>
        <v>2700</v>
      </c>
      <c r="X53" s="115">
        <v>0</v>
      </c>
      <c r="Y53" s="115">
        <v>475</v>
      </c>
      <c r="Z53" s="115">
        <v>475</v>
      </c>
      <c r="AA53" s="115">
        <v>475</v>
      </c>
      <c r="AB53" s="115">
        <v>475</v>
      </c>
      <c r="AC53" s="115">
        <v>475</v>
      </c>
      <c r="AD53" s="115">
        <v>475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7">
        <f t="shared" si="5"/>
        <v>2850</v>
      </c>
      <c r="AK53" s="137">
        <v>0</v>
      </c>
      <c r="AL53" s="138">
        <v>475</v>
      </c>
      <c r="AM53" s="138">
        <v>475</v>
      </c>
      <c r="AN53" s="138">
        <v>475</v>
      </c>
      <c r="AO53" s="138">
        <v>475</v>
      </c>
      <c r="AP53" s="138">
        <v>475</v>
      </c>
      <c r="AQ53" s="138">
        <v>475</v>
      </c>
      <c r="AR53" s="138"/>
      <c r="AS53" s="138"/>
      <c r="AT53" s="138"/>
      <c r="AU53" s="138"/>
      <c r="AV53" s="138"/>
      <c r="AW53" s="143">
        <f t="shared" si="2"/>
        <v>2850</v>
      </c>
      <c r="AX53" s="149">
        <v>0</v>
      </c>
      <c r="AY53" s="150">
        <v>475</v>
      </c>
      <c r="AZ53" s="150">
        <v>475</v>
      </c>
      <c r="BA53" s="150">
        <v>475</v>
      </c>
      <c r="BB53" s="150">
        <v>475</v>
      </c>
      <c r="BC53" s="150">
        <v>475</v>
      </c>
      <c r="BD53" s="150">
        <v>475</v>
      </c>
      <c r="BE53" s="150"/>
      <c r="BF53" s="150"/>
      <c r="BG53" s="150"/>
      <c r="BH53" s="150"/>
      <c r="BI53" s="150"/>
      <c r="BJ53" s="151">
        <f t="shared" si="3"/>
        <v>2850</v>
      </c>
      <c r="BK53" s="160">
        <v>0</v>
      </c>
      <c r="BL53" s="165">
        <v>500</v>
      </c>
      <c r="BM53" s="165">
        <v>500</v>
      </c>
      <c r="BN53" s="165">
        <v>500</v>
      </c>
      <c r="BO53" s="165">
        <v>500</v>
      </c>
      <c r="BP53" s="165">
        <v>500</v>
      </c>
      <c r="BQ53" s="165">
        <v>500</v>
      </c>
      <c r="BR53" s="165"/>
      <c r="BS53" s="165"/>
      <c r="BT53" s="165"/>
      <c r="BU53" s="165"/>
      <c r="BV53" s="165"/>
      <c r="BW53" s="161">
        <f t="shared" si="4"/>
        <v>3000</v>
      </c>
    </row>
    <row r="54" spans="1:75" x14ac:dyDescent="0.3">
      <c r="A54" s="231" t="s">
        <v>316</v>
      </c>
      <c r="B54" s="88" t="s">
        <v>133</v>
      </c>
      <c r="C54" s="39" t="s">
        <v>211</v>
      </c>
      <c r="D54" s="38" t="s">
        <v>152</v>
      </c>
      <c r="E54" s="40">
        <v>43733</v>
      </c>
      <c r="F54" s="79">
        <v>400</v>
      </c>
      <c r="G54" s="226">
        <v>0</v>
      </c>
      <c r="H54" s="126" t="s">
        <v>136</v>
      </c>
      <c r="I54" s="112"/>
      <c r="J54" s="112"/>
      <c r="K54" s="111">
        <v>0</v>
      </c>
      <c r="L54" s="112">
        <v>450</v>
      </c>
      <c r="M54" s="112">
        <v>450</v>
      </c>
      <c r="N54" s="112">
        <v>450</v>
      </c>
      <c r="O54" s="112">
        <v>450</v>
      </c>
      <c r="P54" s="112">
        <v>450</v>
      </c>
      <c r="Q54" s="112">
        <v>450</v>
      </c>
      <c r="R54" s="112">
        <v>0</v>
      </c>
      <c r="S54" s="112">
        <v>0</v>
      </c>
      <c r="T54" s="112">
        <v>0</v>
      </c>
      <c r="U54" s="112">
        <v>0</v>
      </c>
      <c r="V54" s="113">
        <v>0</v>
      </c>
      <c r="W54" s="114">
        <f t="shared" si="6"/>
        <v>2700</v>
      </c>
      <c r="X54" s="115">
        <v>0</v>
      </c>
      <c r="Y54" s="115">
        <v>475</v>
      </c>
      <c r="Z54" s="115">
        <v>475</v>
      </c>
      <c r="AA54" s="115">
        <v>475</v>
      </c>
      <c r="AB54" s="115">
        <v>475</v>
      </c>
      <c r="AC54" s="115">
        <v>475</v>
      </c>
      <c r="AD54" s="115">
        <v>475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7">
        <f t="shared" si="5"/>
        <v>2850</v>
      </c>
      <c r="AK54" s="137">
        <v>0</v>
      </c>
      <c r="AL54" s="138">
        <v>475</v>
      </c>
      <c r="AM54" s="138">
        <v>475</v>
      </c>
      <c r="AN54" s="138">
        <v>475</v>
      </c>
      <c r="AO54" s="138">
        <v>475</v>
      </c>
      <c r="AP54" s="138">
        <v>475</v>
      </c>
      <c r="AQ54" s="138">
        <v>475</v>
      </c>
      <c r="AR54" s="138"/>
      <c r="AS54" s="138"/>
      <c r="AT54" s="138"/>
      <c r="AU54" s="138"/>
      <c r="AV54" s="138"/>
      <c r="AW54" s="143">
        <f t="shared" si="2"/>
        <v>2850</v>
      </c>
      <c r="AX54" s="149">
        <v>0</v>
      </c>
      <c r="AY54" s="150">
        <v>475</v>
      </c>
      <c r="AZ54" s="150">
        <v>475</v>
      </c>
      <c r="BA54" s="150">
        <v>475</v>
      </c>
      <c r="BB54" s="150">
        <v>475</v>
      </c>
      <c r="BC54" s="150">
        <v>475</v>
      </c>
      <c r="BD54" s="150">
        <v>475</v>
      </c>
      <c r="BE54" s="150"/>
      <c r="BF54" s="150"/>
      <c r="BG54" s="150"/>
      <c r="BH54" s="150"/>
      <c r="BI54" s="150"/>
      <c r="BJ54" s="151">
        <f t="shared" si="3"/>
        <v>2850</v>
      </c>
      <c r="BK54" s="160">
        <v>0</v>
      </c>
      <c r="BL54" s="165">
        <v>500</v>
      </c>
      <c r="BM54" s="165">
        <v>500</v>
      </c>
      <c r="BN54" s="165">
        <v>500</v>
      </c>
      <c r="BO54" s="165">
        <v>500</v>
      </c>
      <c r="BP54" s="165">
        <v>500</v>
      </c>
      <c r="BQ54" s="165">
        <v>500</v>
      </c>
      <c r="BR54" s="165"/>
      <c r="BS54" s="165"/>
      <c r="BT54" s="165"/>
      <c r="BU54" s="165"/>
      <c r="BV54" s="165"/>
      <c r="BW54" s="161">
        <f t="shared" si="4"/>
        <v>3000</v>
      </c>
    </row>
    <row r="55" spans="1:75" x14ac:dyDescent="0.3">
      <c r="A55" s="231" t="s">
        <v>316</v>
      </c>
      <c r="B55" s="88" t="s">
        <v>140</v>
      </c>
      <c r="C55" s="39" t="s">
        <v>212</v>
      </c>
      <c r="D55" s="38" t="s">
        <v>213</v>
      </c>
      <c r="E55" s="40">
        <v>43036</v>
      </c>
      <c r="F55" s="79">
        <v>500</v>
      </c>
      <c r="G55" s="226">
        <v>525</v>
      </c>
      <c r="H55" s="80" t="s">
        <v>341</v>
      </c>
      <c r="I55" s="112">
        <v>0</v>
      </c>
      <c r="J55" s="130"/>
      <c r="K55" s="111">
        <v>525</v>
      </c>
      <c r="L55" s="112">
        <v>525</v>
      </c>
      <c r="M55" s="112">
        <v>525</v>
      </c>
      <c r="N55" s="112">
        <v>525</v>
      </c>
      <c r="O55" s="112">
        <v>525</v>
      </c>
      <c r="P55" s="112">
        <v>525</v>
      </c>
      <c r="Q55" s="112">
        <v>525</v>
      </c>
      <c r="R55" s="112">
        <v>525</v>
      </c>
      <c r="S55" s="112">
        <v>525</v>
      </c>
      <c r="T55" s="112">
        <v>525</v>
      </c>
      <c r="U55" s="112">
        <v>525</v>
      </c>
      <c r="V55" s="112">
        <v>525</v>
      </c>
      <c r="W55" s="114">
        <f t="shared" si="6"/>
        <v>6300</v>
      </c>
      <c r="X55" s="115">
        <v>525</v>
      </c>
      <c r="Y55" s="115">
        <v>525</v>
      </c>
      <c r="Z55" s="115">
        <v>525</v>
      </c>
      <c r="AA55" s="115">
        <v>525</v>
      </c>
      <c r="AB55" s="115">
        <v>525</v>
      </c>
      <c r="AC55" s="115">
        <v>525</v>
      </c>
      <c r="AD55" s="115">
        <v>525</v>
      </c>
      <c r="AE55" s="115">
        <v>525</v>
      </c>
      <c r="AF55" s="115">
        <v>525</v>
      </c>
      <c r="AG55" s="115">
        <v>525</v>
      </c>
      <c r="AH55" s="115">
        <v>525</v>
      </c>
      <c r="AI55" s="115">
        <v>525</v>
      </c>
      <c r="AJ55" s="117">
        <f t="shared" si="5"/>
        <v>6300</v>
      </c>
      <c r="AK55" s="137">
        <v>525</v>
      </c>
      <c r="AL55" s="138">
        <v>525</v>
      </c>
      <c r="AM55" s="138">
        <v>545</v>
      </c>
      <c r="AN55" s="138">
        <v>545</v>
      </c>
      <c r="AO55" s="138">
        <v>545</v>
      </c>
      <c r="AP55" s="138">
        <v>545</v>
      </c>
      <c r="AQ55" s="138">
        <v>545</v>
      </c>
      <c r="AR55" s="138">
        <v>545</v>
      </c>
      <c r="AS55" s="138">
        <v>545</v>
      </c>
      <c r="AT55" s="138">
        <v>545</v>
      </c>
      <c r="AU55" s="138">
        <v>545</v>
      </c>
      <c r="AV55" s="138">
        <v>545</v>
      </c>
      <c r="AW55" s="143">
        <f t="shared" si="2"/>
        <v>6500</v>
      </c>
      <c r="AX55" s="149">
        <v>545</v>
      </c>
      <c r="AY55" s="150">
        <v>545</v>
      </c>
      <c r="AZ55" s="150">
        <v>545</v>
      </c>
      <c r="BA55" s="150">
        <v>545</v>
      </c>
      <c r="BB55" s="150">
        <v>545</v>
      </c>
      <c r="BC55" s="150">
        <v>545</v>
      </c>
      <c r="BD55" s="150">
        <v>545</v>
      </c>
      <c r="BE55" s="150">
        <v>545</v>
      </c>
      <c r="BF55" s="150">
        <v>545</v>
      </c>
      <c r="BG55" s="150">
        <v>545</v>
      </c>
      <c r="BH55" s="150">
        <v>545</v>
      </c>
      <c r="BI55" s="150">
        <v>545</v>
      </c>
      <c r="BJ55" s="151">
        <f t="shared" si="3"/>
        <v>6540</v>
      </c>
      <c r="BK55" s="166">
        <v>545</v>
      </c>
      <c r="BL55" s="165">
        <v>545</v>
      </c>
      <c r="BM55" s="165">
        <v>565</v>
      </c>
      <c r="BN55" s="165">
        <v>565</v>
      </c>
      <c r="BO55" s="165">
        <v>565</v>
      </c>
      <c r="BP55" s="165">
        <v>565</v>
      </c>
      <c r="BQ55" s="165">
        <v>565</v>
      </c>
      <c r="BR55" s="165">
        <v>565</v>
      </c>
      <c r="BS55" s="165">
        <v>565</v>
      </c>
      <c r="BT55" s="165">
        <v>565</v>
      </c>
      <c r="BU55" s="165">
        <v>565</v>
      </c>
      <c r="BV55" s="165">
        <v>565</v>
      </c>
      <c r="BW55" s="161">
        <f t="shared" si="4"/>
        <v>6740</v>
      </c>
    </row>
    <row r="56" spans="1:75" ht="14.1" customHeight="1" x14ac:dyDescent="0.3">
      <c r="A56" s="231" t="s">
        <v>315</v>
      </c>
      <c r="B56" s="88" t="s">
        <v>152</v>
      </c>
      <c r="C56" s="39" t="s">
        <v>214</v>
      </c>
      <c r="D56" s="38" t="s">
        <v>152</v>
      </c>
      <c r="E56" s="41" t="s">
        <v>154</v>
      </c>
      <c r="F56" s="79">
        <v>0</v>
      </c>
      <c r="G56" s="224">
        <v>0</v>
      </c>
      <c r="H56" s="126" t="s">
        <v>206</v>
      </c>
      <c r="I56" s="112">
        <v>500</v>
      </c>
      <c r="J56" s="130" t="s">
        <v>215</v>
      </c>
      <c r="K56" s="111">
        <v>0</v>
      </c>
      <c r="L56" s="112">
        <v>0</v>
      </c>
      <c r="M56" s="112">
        <v>0</v>
      </c>
      <c r="N56" s="112">
        <v>0</v>
      </c>
      <c r="O56" s="112">
        <v>500</v>
      </c>
      <c r="P56" s="112">
        <v>500</v>
      </c>
      <c r="Q56" s="112">
        <v>500</v>
      </c>
      <c r="R56" s="112">
        <v>500</v>
      </c>
      <c r="S56" s="112">
        <v>500</v>
      </c>
      <c r="T56" s="112">
        <v>500</v>
      </c>
      <c r="U56" s="112">
        <v>500</v>
      </c>
      <c r="V56" s="112">
        <v>500</v>
      </c>
      <c r="W56" s="114">
        <f t="shared" si="6"/>
        <v>4000</v>
      </c>
      <c r="X56" s="115">
        <v>210</v>
      </c>
      <c r="Y56" s="115">
        <v>210</v>
      </c>
      <c r="Z56" s="115">
        <v>210</v>
      </c>
      <c r="AA56" s="115">
        <v>210</v>
      </c>
      <c r="AB56" s="115">
        <v>210</v>
      </c>
      <c r="AC56" s="115">
        <v>210</v>
      </c>
      <c r="AD56" s="115">
        <v>210</v>
      </c>
      <c r="AE56" s="115">
        <v>210</v>
      </c>
      <c r="AF56" s="115">
        <v>210</v>
      </c>
      <c r="AG56" s="115">
        <v>210</v>
      </c>
      <c r="AH56" s="115">
        <v>210</v>
      </c>
      <c r="AI56" s="115">
        <v>210</v>
      </c>
      <c r="AJ56" s="117">
        <f t="shared" si="5"/>
        <v>2520</v>
      </c>
      <c r="AK56" s="137">
        <v>210</v>
      </c>
      <c r="AL56" s="138">
        <v>210</v>
      </c>
      <c r="AM56" s="138">
        <v>220</v>
      </c>
      <c r="AN56" s="138">
        <v>220</v>
      </c>
      <c r="AO56" s="138">
        <v>220</v>
      </c>
      <c r="AP56" s="138">
        <v>220</v>
      </c>
      <c r="AQ56" s="138">
        <v>220</v>
      </c>
      <c r="AR56" s="138">
        <v>220</v>
      </c>
      <c r="AS56" s="138">
        <v>220</v>
      </c>
      <c r="AT56" s="138">
        <v>220</v>
      </c>
      <c r="AU56" s="138">
        <v>220</v>
      </c>
      <c r="AV56" s="138">
        <v>220</v>
      </c>
      <c r="AW56" s="143">
        <f t="shared" si="2"/>
        <v>2620</v>
      </c>
      <c r="AX56" s="149">
        <v>210</v>
      </c>
      <c r="AY56" s="150">
        <v>210</v>
      </c>
      <c r="AZ56" s="150">
        <v>220</v>
      </c>
      <c r="BA56" s="150">
        <v>220</v>
      </c>
      <c r="BB56" s="150">
        <v>220</v>
      </c>
      <c r="BC56" s="150">
        <v>220</v>
      </c>
      <c r="BD56" s="150">
        <v>220</v>
      </c>
      <c r="BE56" s="150">
        <v>220</v>
      </c>
      <c r="BF56" s="150">
        <v>220</v>
      </c>
      <c r="BG56" s="150">
        <v>220</v>
      </c>
      <c r="BH56" s="150">
        <v>220</v>
      </c>
      <c r="BI56" s="150">
        <v>220</v>
      </c>
      <c r="BJ56" s="151">
        <f t="shared" si="3"/>
        <v>2620</v>
      </c>
      <c r="BK56" s="160">
        <v>210</v>
      </c>
      <c r="BL56" s="165">
        <v>210</v>
      </c>
      <c r="BM56" s="165">
        <v>220</v>
      </c>
      <c r="BN56" s="165">
        <v>220</v>
      </c>
      <c r="BO56" s="165">
        <v>220</v>
      </c>
      <c r="BP56" s="165">
        <v>220</v>
      </c>
      <c r="BQ56" s="165">
        <v>220</v>
      </c>
      <c r="BR56" s="165">
        <v>220</v>
      </c>
      <c r="BS56" s="165">
        <v>220</v>
      </c>
      <c r="BT56" s="165">
        <v>220</v>
      </c>
      <c r="BU56" s="165">
        <v>220</v>
      </c>
      <c r="BV56" s="165">
        <v>220</v>
      </c>
      <c r="BW56" s="161">
        <f t="shared" si="4"/>
        <v>2620</v>
      </c>
    </row>
    <row r="57" spans="1:75" x14ac:dyDescent="0.3">
      <c r="A57" s="231" t="s">
        <v>315</v>
      </c>
      <c r="B57" s="88" t="s">
        <v>140</v>
      </c>
      <c r="C57" s="39" t="s">
        <v>216</v>
      </c>
      <c r="D57" s="38" t="s">
        <v>217</v>
      </c>
      <c r="E57" s="40">
        <v>42801</v>
      </c>
      <c r="F57" s="79">
        <v>450</v>
      </c>
      <c r="G57" s="224">
        <v>450</v>
      </c>
      <c r="H57" s="80" t="s">
        <v>143</v>
      </c>
      <c r="I57" s="112">
        <v>25</v>
      </c>
      <c r="J57" s="130">
        <v>43983</v>
      </c>
      <c r="K57" s="111">
        <v>450</v>
      </c>
      <c r="L57" s="112">
        <v>450</v>
      </c>
      <c r="M57" s="112">
        <v>475</v>
      </c>
      <c r="N57" s="112">
        <v>475</v>
      </c>
      <c r="O57" s="112">
        <v>475</v>
      </c>
      <c r="P57" s="112">
        <v>475</v>
      </c>
      <c r="Q57" s="112">
        <v>475</v>
      </c>
      <c r="R57" s="112">
        <v>475</v>
      </c>
      <c r="S57" s="112">
        <v>475</v>
      </c>
      <c r="T57" s="112">
        <v>475</v>
      </c>
      <c r="U57" s="112">
        <v>475</v>
      </c>
      <c r="V57" s="113">
        <v>475</v>
      </c>
      <c r="W57" s="114">
        <f t="shared" si="6"/>
        <v>5650</v>
      </c>
      <c r="X57" s="115">
        <v>475</v>
      </c>
      <c r="Y57" s="115">
        <v>475</v>
      </c>
      <c r="Z57" s="115">
        <v>475</v>
      </c>
      <c r="AA57" s="115">
        <v>475</v>
      </c>
      <c r="AB57" s="115">
        <v>475</v>
      </c>
      <c r="AC57" s="115">
        <v>475</v>
      </c>
      <c r="AD57" s="115">
        <v>475</v>
      </c>
      <c r="AE57" s="115">
        <v>475</v>
      </c>
      <c r="AF57" s="115">
        <v>475</v>
      </c>
      <c r="AG57" s="115">
        <v>475</v>
      </c>
      <c r="AH57" s="115">
        <v>475</v>
      </c>
      <c r="AI57" s="115">
        <v>475</v>
      </c>
      <c r="AJ57" s="117">
        <f t="shared" si="5"/>
        <v>5700</v>
      </c>
      <c r="AK57" s="137">
        <v>475</v>
      </c>
      <c r="AL57" s="138">
        <v>475</v>
      </c>
      <c r="AM57" s="138">
        <v>475</v>
      </c>
      <c r="AN57" s="138">
        <v>475</v>
      </c>
      <c r="AO57" s="138">
        <v>475</v>
      </c>
      <c r="AP57" s="138">
        <v>475</v>
      </c>
      <c r="AQ57" s="138">
        <v>475</v>
      </c>
      <c r="AR57" s="138"/>
      <c r="AS57" s="138"/>
      <c r="AT57" s="138"/>
      <c r="AU57" s="138"/>
      <c r="AV57" s="138"/>
      <c r="AW57" s="143">
        <f t="shared" si="2"/>
        <v>3325</v>
      </c>
      <c r="AX57" s="149">
        <v>475</v>
      </c>
      <c r="AY57" s="150">
        <v>475</v>
      </c>
      <c r="AZ57" s="150">
        <v>475</v>
      </c>
      <c r="BA57" s="150">
        <v>475</v>
      </c>
      <c r="BB57" s="150">
        <v>475</v>
      </c>
      <c r="BC57" s="150">
        <v>475</v>
      </c>
      <c r="BD57" s="150">
        <v>475</v>
      </c>
      <c r="BE57" s="150"/>
      <c r="BF57" s="150"/>
      <c r="BG57" s="150"/>
      <c r="BH57" s="150"/>
      <c r="BI57" s="150"/>
      <c r="BJ57" s="151">
        <f t="shared" si="3"/>
        <v>3325</v>
      </c>
      <c r="BK57" s="166">
        <v>475</v>
      </c>
      <c r="BL57" s="165">
        <v>475</v>
      </c>
      <c r="BM57" s="165">
        <v>495</v>
      </c>
      <c r="BN57" s="165">
        <v>495</v>
      </c>
      <c r="BO57" s="165">
        <v>495</v>
      </c>
      <c r="BP57" s="165">
        <v>495</v>
      </c>
      <c r="BQ57" s="165">
        <v>495</v>
      </c>
      <c r="BR57" s="165">
        <v>495</v>
      </c>
      <c r="BS57" s="165">
        <v>495</v>
      </c>
      <c r="BT57" s="165">
        <v>495</v>
      </c>
      <c r="BU57" s="165">
        <v>495</v>
      </c>
      <c r="BV57" s="165">
        <v>495</v>
      </c>
      <c r="BW57" s="161">
        <f t="shared" si="4"/>
        <v>5900</v>
      </c>
    </row>
    <row r="58" spans="1:75" x14ac:dyDescent="0.3">
      <c r="A58" s="231" t="s">
        <v>315</v>
      </c>
      <c r="B58" s="88" t="s">
        <v>140</v>
      </c>
      <c r="C58" s="39" t="s">
        <v>218</v>
      </c>
      <c r="D58" s="38" t="s">
        <v>219</v>
      </c>
      <c r="E58" s="40">
        <v>43770</v>
      </c>
      <c r="F58" s="79">
        <v>500</v>
      </c>
      <c r="G58" s="224">
        <v>500</v>
      </c>
      <c r="H58" s="80" t="s">
        <v>143</v>
      </c>
      <c r="I58" s="112">
        <v>0</v>
      </c>
      <c r="J58" s="130"/>
      <c r="K58" s="111">
        <v>500</v>
      </c>
      <c r="L58" s="112">
        <v>500</v>
      </c>
      <c r="M58" s="112">
        <v>500</v>
      </c>
      <c r="N58" s="112">
        <v>500</v>
      </c>
      <c r="O58" s="112">
        <v>500</v>
      </c>
      <c r="P58" s="112">
        <v>500</v>
      </c>
      <c r="Q58" s="112">
        <v>500</v>
      </c>
      <c r="R58" s="112">
        <v>500</v>
      </c>
      <c r="S58" s="112">
        <v>500</v>
      </c>
      <c r="T58" s="112">
        <v>500</v>
      </c>
      <c r="U58" s="112">
        <v>500</v>
      </c>
      <c r="V58" s="112">
        <v>500</v>
      </c>
      <c r="W58" s="114">
        <f t="shared" si="6"/>
        <v>6000</v>
      </c>
      <c r="X58" s="115">
        <v>500</v>
      </c>
      <c r="Y58" s="115">
        <v>500</v>
      </c>
      <c r="Z58" s="115">
        <v>500</v>
      </c>
      <c r="AA58" s="115">
        <v>500</v>
      </c>
      <c r="AB58" s="115">
        <v>500</v>
      </c>
      <c r="AC58" s="115">
        <v>500</v>
      </c>
      <c r="AD58" s="115">
        <v>500</v>
      </c>
      <c r="AE58" s="115">
        <v>500</v>
      </c>
      <c r="AF58" s="115">
        <v>500</v>
      </c>
      <c r="AG58" s="115">
        <v>500</v>
      </c>
      <c r="AH58" s="115">
        <v>500</v>
      </c>
      <c r="AI58" s="115">
        <v>500</v>
      </c>
      <c r="AJ58" s="117">
        <f t="shared" si="5"/>
        <v>6000</v>
      </c>
      <c r="AK58" s="137">
        <v>500</v>
      </c>
      <c r="AL58" s="138">
        <v>500</v>
      </c>
      <c r="AM58" s="138">
        <v>520</v>
      </c>
      <c r="AN58" s="138">
        <v>520</v>
      </c>
      <c r="AO58" s="138">
        <v>520</v>
      </c>
      <c r="AP58" s="138">
        <v>520</v>
      </c>
      <c r="AQ58" s="138">
        <v>520</v>
      </c>
      <c r="AR58" s="138">
        <v>520</v>
      </c>
      <c r="AS58" s="138">
        <v>520</v>
      </c>
      <c r="AT58" s="138">
        <v>520</v>
      </c>
      <c r="AU58" s="138">
        <v>520</v>
      </c>
      <c r="AV58" s="138">
        <v>520</v>
      </c>
      <c r="AW58" s="143">
        <f t="shared" si="2"/>
        <v>6200</v>
      </c>
      <c r="AX58" s="149">
        <v>500</v>
      </c>
      <c r="AY58" s="150">
        <v>500</v>
      </c>
      <c r="AZ58" s="150">
        <v>520</v>
      </c>
      <c r="BA58" s="150">
        <v>520</v>
      </c>
      <c r="BB58" s="150">
        <v>520</v>
      </c>
      <c r="BC58" s="150">
        <v>520</v>
      </c>
      <c r="BD58" s="150">
        <v>520</v>
      </c>
      <c r="BE58" s="150">
        <v>520</v>
      </c>
      <c r="BF58" s="150">
        <v>520</v>
      </c>
      <c r="BG58" s="150">
        <v>520</v>
      </c>
      <c r="BH58" s="150">
        <v>520</v>
      </c>
      <c r="BI58" s="150">
        <v>520</v>
      </c>
      <c r="BJ58" s="151">
        <f t="shared" si="3"/>
        <v>6200</v>
      </c>
      <c r="BK58" s="166">
        <v>520</v>
      </c>
      <c r="BL58" s="165">
        <v>520</v>
      </c>
      <c r="BM58" s="165">
        <v>540</v>
      </c>
      <c r="BN58" s="165">
        <v>540</v>
      </c>
      <c r="BO58" s="165">
        <v>540</v>
      </c>
      <c r="BP58" s="165">
        <v>540</v>
      </c>
      <c r="BQ58" s="165">
        <v>540</v>
      </c>
      <c r="BR58" s="165">
        <v>540</v>
      </c>
      <c r="BS58" s="165">
        <v>540</v>
      </c>
      <c r="BT58" s="165">
        <v>540</v>
      </c>
      <c r="BU58" s="165">
        <v>540</v>
      </c>
      <c r="BV58" s="165">
        <v>540</v>
      </c>
      <c r="BW58" s="161">
        <f t="shared" si="4"/>
        <v>6440</v>
      </c>
    </row>
    <row r="59" spans="1:75" x14ac:dyDescent="0.3">
      <c r="A59" s="231" t="s">
        <v>315</v>
      </c>
      <c r="B59" s="88" t="s">
        <v>165</v>
      </c>
      <c r="C59" s="39">
        <v>86</v>
      </c>
      <c r="D59" s="38" t="s">
        <v>166</v>
      </c>
      <c r="E59" s="40">
        <v>43709</v>
      </c>
      <c r="F59" s="79">
        <v>190</v>
      </c>
      <c r="G59" s="224">
        <v>190</v>
      </c>
      <c r="H59" s="126" t="s">
        <v>167</v>
      </c>
      <c r="I59" s="112"/>
      <c r="J59" s="112"/>
      <c r="K59" s="111">
        <v>190</v>
      </c>
      <c r="L59" s="112">
        <v>190</v>
      </c>
      <c r="M59" s="112">
        <v>200</v>
      </c>
      <c r="N59" s="112">
        <v>200</v>
      </c>
      <c r="O59" s="112">
        <v>200</v>
      </c>
      <c r="P59" s="112">
        <v>200</v>
      </c>
      <c r="Q59" s="112">
        <v>200</v>
      </c>
      <c r="R59" s="112">
        <v>200</v>
      </c>
      <c r="S59" s="112">
        <v>200</v>
      </c>
      <c r="T59" s="112">
        <v>200</v>
      </c>
      <c r="U59" s="112">
        <v>200</v>
      </c>
      <c r="V59" s="113">
        <v>200</v>
      </c>
      <c r="W59" s="114">
        <f t="shared" si="6"/>
        <v>2380</v>
      </c>
      <c r="X59" s="115">
        <v>200</v>
      </c>
      <c r="Y59" s="115">
        <v>200</v>
      </c>
      <c r="Z59" s="115">
        <v>210</v>
      </c>
      <c r="AA59" s="115">
        <v>210</v>
      </c>
      <c r="AB59" s="115">
        <v>210</v>
      </c>
      <c r="AC59" s="115">
        <v>210</v>
      </c>
      <c r="AD59" s="115">
        <v>210</v>
      </c>
      <c r="AE59" s="115">
        <v>210</v>
      </c>
      <c r="AF59" s="115">
        <v>210</v>
      </c>
      <c r="AG59" s="115">
        <v>210</v>
      </c>
      <c r="AH59" s="115">
        <v>210</v>
      </c>
      <c r="AI59" s="115">
        <v>210</v>
      </c>
      <c r="AJ59" s="117">
        <f t="shared" si="5"/>
        <v>2500</v>
      </c>
      <c r="AK59" s="137">
        <v>210</v>
      </c>
      <c r="AL59" s="138">
        <v>210</v>
      </c>
      <c r="AM59" s="138">
        <v>220</v>
      </c>
      <c r="AN59" s="138">
        <v>220</v>
      </c>
      <c r="AO59" s="138">
        <v>220</v>
      </c>
      <c r="AP59" s="138">
        <v>220</v>
      </c>
      <c r="AQ59" s="138">
        <v>220</v>
      </c>
      <c r="AR59" s="138">
        <v>220</v>
      </c>
      <c r="AS59" s="138">
        <v>220</v>
      </c>
      <c r="AT59" s="138">
        <v>220</v>
      </c>
      <c r="AU59" s="138">
        <v>220</v>
      </c>
      <c r="AV59" s="138">
        <v>220</v>
      </c>
      <c r="AW59" s="143">
        <f t="shared" si="2"/>
        <v>2620</v>
      </c>
      <c r="AX59" s="149">
        <v>220</v>
      </c>
      <c r="AY59" s="150">
        <v>220</v>
      </c>
      <c r="AZ59" s="150">
        <v>230</v>
      </c>
      <c r="BA59" s="150">
        <v>230</v>
      </c>
      <c r="BB59" s="150">
        <v>230</v>
      </c>
      <c r="BC59" s="150">
        <v>230</v>
      </c>
      <c r="BD59" s="150">
        <v>230</v>
      </c>
      <c r="BE59" s="150">
        <v>230</v>
      </c>
      <c r="BF59" s="150">
        <v>230</v>
      </c>
      <c r="BG59" s="150">
        <v>230</v>
      </c>
      <c r="BH59" s="150">
        <v>230</v>
      </c>
      <c r="BI59" s="150">
        <v>230</v>
      </c>
      <c r="BJ59" s="151">
        <f t="shared" si="3"/>
        <v>2740</v>
      </c>
      <c r="BK59" s="160">
        <v>230</v>
      </c>
      <c r="BL59" s="165">
        <v>230</v>
      </c>
      <c r="BM59" s="165">
        <v>240</v>
      </c>
      <c r="BN59" s="165">
        <v>240</v>
      </c>
      <c r="BO59" s="165">
        <v>240</v>
      </c>
      <c r="BP59" s="165">
        <v>240</v>
      </c>
      <c r="BQ59" s="165">
        <v>240</v>
      </c>
      <c r="BR59" s="165">
        <v>240</v>
      </c>
      <c r="BS59" s="165">
        <v>240</v>
      </c>
      <c r="BT59" s="165">
        <v>240</v>
      </c>
      <c r="BU59" s="165">
        <v>240</v>
      </c>
      <c r="BV59" s="165">
        <v>240</v>
      </c>
      <c r="BW59" s="161">
        <f t="shared" si="4"/>
        <v>2860</v>
      </c>
    </row>
    <row r="60" spans="1:75" ht="14.1" customHeight="1" x14ac:dyDescent="0.3">
      <c r="A60" s="231" t="s">
        <v>315</v>
      </c>
      <c r="B60" s="88" t="s">
        <v>152</v>
      </c>
      <c r="C60" s="39" t="s">
        <v>220</v>
      </c>
      <c r="D60" s="38" t="s">
        <v>152</v>
      </c>
      <c r="E60" s="41" t="s">
        <v>154</v>
      </c>
      <c r="F60" s="79">
        <v>0</v>
      </c>
      <c r="G60" s="224">
        <v>0</v>
      </c>
      <c r="H60" s="126" t="s">
        <v>221</v>
      </c>
      <c r="I60" s="112"/>
      <c r="J60" s="130" t="s">
        <v>157</v>
      </c>
      <c r="K60" s="111">
        <v>210</v>
      </c>
      <c r="L60" s="112">
        <v>210</v>
      </c>
      <c r="M60" s="112">
        <v>210</v>
      </c>
      <c r="N60" s="112">
        <v>210</v>
      </c>
      <c r="O60" s="112">
        <v>210</v>
      </c>
      <c r="P60" s="112">
        <v>210</v>
      </c>
      <c r="Q60" s="112">
        <v>210</v>
      </c>
      <c r="R60" s="112">
        <v>210</v>
      </c>
      <c r="S60" s="112">
        <v>210</v>
      </c>
      <c r="T60" s="112">
        <v>210</v>
      </c>
      <c r="U60" s="112">
        <v>210</v>
      </c>
      <c r="V60" s="113">
        <v>210</v>
      </c>
      <c r="W60" s="114">
        <f t="shared" si="6"/>
        <v>2520</v>
      </c>
      <c r="X60" s="115">
        <v>210</v>
      </c>
      <c r="Y60" s="115">
        <v>210</v>
      </c>
      <c r="Z60" s="115">
        <v>210</v>
      </c>
      <c r="AA60" s="115">
        <v>210</v>
      </c>
      <c r="AB60" s="115">
        <v>210</v>
      </c>
      <c r="AC60" s="115">
        <v>210</v>
      </c>
      <c r="AD60" s="115">
        <v>210</v>
      </c>
      <c r="AE60" s="115">
        <v>210</v>
      </c>
      <c r="AF60" s="115">
        <v>210</v>
      </c>
      <c r="AG60" s="115">
        <v>210</v>
      </c>
      <c r="AH60" s="115">
        <v>210</v>
      </c>
      <c r="AI60" s="115">
        <v>210</v>
      </c>
      <c r="AJ60" s="117">
        <f t="shared" si="5"/>
        <v>2520</v>
      </c>
      <c r="AK60" s="137">
        <v>210</v>
      </c>
      <c r="AL60" s="138">
        <v>210</v>
      </c>
      <c r="AM60" s="138">
        <v>220</v>
      </c>
      <c r="AN60" s="138">
        <v>220</v>
      </c>
      <c r="AO60" s="138">
        <v>220</v>
      </c>
      <c r="AP60" s="138">
        <v>220</v>
      </c>
      <c r="AQ60" s="138">
        <v>220</v>
      </c>
      <c r="AR60" s="138">
        <v>220</v>
      </c>
      <c r="AS60" s="138">
        <v>220</v>
      </c>
      <c r="AT60" s="138">
        <v>220</v>
      </c>
      <c r="AU60" s="138">
        <v>220</v>
      </c>
      <c r="AV60" s="138">
        <v>220</v>
      </c>
      <c r="AW60" s="143">
        <f t="shared" si="2"/>
        <v>2620</v>
      </c>
      <c r="AX60" s="149">
        <v>210</v>
      </c>
      <c r="AY60" s="150">
        <v>210</v>
      </c>
      <c r="AZ60" s="150">
        <v>220</v>
      </c>
      <c r="BA60" s="150">
        <v>220</v>
      </c>
      <c r="BB60" s="150">
        <v>220</v>
      </c>
      <c r="BC60" s="150">
        <v>220</v>
      </c>
      <c r="BD60" s="150">
        <v>220</v>
      </c>
      <c r="BE60" s="150">
        <v>220</v>
      </c>
      <c r="BF60" s="150">
        <v>220</v>
      </c>
      <c r="BG60" s="150">
        <v>220</v>
      </c>
      <c r="BH60" s="150">
        <v>220</v>
      </c>
      <c r="BI60" s="150">
        <v>220</v>
      </c>
      <c r="BJ60" s="151">
        <f t="shared" si="3"/>
        <v>2620</v>
      </c>
      <c r="BK60" s="160">
        <v>210</v>
      </c>
      <c r="BL60" s="165">
        <v>210</v>
      </c>
      <c r="BM60" s="165">
        <v>220</v>
      </c>
      <c r="BN60" s="165">
        <v>220</v>
      </c>
      <c r="BO60" s="165">
        <v>220</v>
      </c>
      <c r="BP60" s="165">
        <v>220</v>
      </c>
      <c r="BQ60" s="165">
        <v>220</v>
      </c>
      <c r="BR60" s="165">
        <v>220</v>
      </c>
      <c r="BS60" s="165">
        <v>220</v>
      </c>
      <c r="BT60" s="165">
        <v>220</v>
      </c>
      <c r="BU60" s="165">
        <v>220</v>
      </c>
      <c r="BV60" s="165">
        <v>220</v>
      </c>
      <c r="BW60" s="161">
        <f t="shared" si="4"/>
        <v>2620</v>
      </c>
    </row>
    <row r="61" spans="1:75" x14ac:dyDescent="0.3">
      <c r="A61" s="231" t="s">
        <v>315</v>
      </c>
      <c r="B61" s="88" t="s">
        <v>152</v>
      </c>
      <c r="C61" s="39">
        <v>88</v>
      </c>
      <c r="D61" s="38" t="s">
        <v>222</v>
      </c>
      <c r="E61" s="41"/>
      <c r="F61" s="79">
        <v>0</v>
      </c>
      <c r="G61" s="224">
        <v>0</v>
      </c>
      <c r="H61" s="126" t="s">
        <v>223</v>
      </c>
      <c r="I61" s="112"/>
      <c r="J61" s="130">
        <v>44044</v>
      </c>
      <c r="K61" s="111">
        <v>0</v>
      </c>
      <c r="L61" s="112">
        <v>0</v>
      </c>
      <c r="M61" s="112">
        <v>100</v>
      </c>
      <c r="N61" s="112">
        <v>100</v>
      </c>
      <c r="O61" s="112">
        <v>100</v>
      </c>
      <c r="P61" s="112">
        <v>100</v>
      </c>
      <c r="Q61" s="112">
        <v>100</v>
      </c>
      <c r="R61" s="112">
        <v>100</v>
      </c>
      <c r="S61" s="112">
        <v>100</v>
      </c>
      <c r="T61" s="112">
        <v>100</v>
      </c>
      <c r="U61" s="112">
        <v>100</v>
      </c>
      <c r="V61" s="112">
        <v>100</v>
      </c>
      <c r="W61" s="114">
        <f t="shared" si="6"/>
        <v>1000</v>
      </c>
      <c r="X61" s="115">
        <v>150</v>
      </c>
      <c r="Y61" s="115">
        <v>150</v>
      </c>
      <c r="Z61" s="115">
        <v>150</v>
      </c>
      <c r="AA61" s="115">
        <v>150</v>
      </c>
      <c r="AB61" s="115">
        <v>150</v>
      </c>
      <c r="AC61" s="115">
        <v>150</v>
      </c>
      <c r="AD61" s="115">
        <v>150</v>
      </c>
      <c r="AE61" s="115">
        <v>150</v>
      </c>
      <c r="AF61" s="115">
        <v>150</v>
      </c>
      <c r="AG61" s="115">
        <v>150</v>
      </c>
      <c r="AH61" s="115">
        <v>150</v>
      </c>
      <c r="AI61" s="115">
        <v>150</v>
      </c>
      <c r="AJ61" s="117">
        <f t="shared" si="5"/>
        <v>1800</v>
      </c>
      <c r="AK61" s="137">
        <v>150</v>
      </c>
      <c r="AL61" s="138">
        <v>150</v>
      </c>
      <c r="AM61" s="138">
        <v>150</v>
      </c>
      <c r="AN61" s="138">
        <v>150</v>
      </c>
      <c r="AO61" s="138">
        <v>150</v>
      </c>
      <c r="AP61" s="138">
        <v>150</v>
      </c>
      <c r="AQ61" s="138">
        <v>150</v>
      </c>
      <c r="AR61" s="138">
        <v>150</v>
      </c>
      <c r="AS61" s="138">
        <v>150</v>
      </c>
      <c r="AT61" s="138">
        <v>150</v>
      </c>
      <c r="AU61" s="138">
        <v>150</v>
      </c>
      <c r="AV61" s="138">
        <v>150</v>
      </c>
      <c r="AW61" s="143">
        <f t="shared" si="2"/>
        <v>1800</v>
      </c>
      <c r="AX61" s="149">
        <v>150</v>
      </c>
      <c r="AY61" s="150">
        <v>150</v>
      </c>
      <c r="AZ61" s="150">
        <v>150</v>
      </c>
      <c r="BA61" s="150">
        <v>150</v>
      </c>
      <c r="BB61" s="150">
        <v>150</v>
      </c>
      <c r="BC61" s="150">
        <v>150</v>
      </c>
      <c r="BD61" s="150">
        <v>150</v>
      </c>
      <c r="BE61" s="150">
        <v>150</v>
      </c>
      <c r="BF61" s="150">
        <v>150</v>
      </c>
      <c r="BG61" s="150">
        <v>150</v>
      </c>
      <c r="BH61" s="150">
        <v>150</v>
      </c>
      <c r="BI61" s="150">
        <v>150</v>
      </c>
      <c r="BJ61" s="151">
        <f t="shared" si="3"/>
        <v>1800</v>
      </c>
      <c r="BK61" s="160">
        <v>150</v>
      </c>
      <c r="BL61" s="165">
        <v>150</v>
      </c>
      <c r="BM61" s="165">
        <v>150</v>
      </c>
      <c r="BN61" s="165">
        <v>150</v>
      </c>
      <c r="BO61" s="165">
        <v>150</v>
      </c>
      <c r="BP61" s="165">
        <v>150</v>
      </c>
      <c r="BQ61" s="165">
        <v>150</v>
      </c>
      <c r="BR61" s="165">
        <v>150</v>
      </c>
      <c r="BS61" s="165">
        <v>150</v>
      </c>
      <c r="BT61" s="165">
        <v>150</v>
      </c>
      <c r="BU61" s="165">
        <v>150</v>
      </c>
      <c r="BV61" s="165">
        <v>150</v>
      </c>
      <c r="BW61" s="161">
        <f t="shared" si="4"/>
        <v>1800</v>
      </c>
    </row>
    <row r="62" spans="1:75" x14ac:dyDescent="0.3">
      <c r="A62" s="231" t="s">
        <v>315</v>
      </c>
      <c r="B62" s="88" t="s">
        <v>140</v>
      </c>
      <c r="C62" s="39" t="s">
        <v>224</v>
      </c>
      <c r="D62" s="38" t="s">
        <v>400</v>
      </c>
      <c r="E62" s="40">
        <v>43515</v>
      </c>
      <c r="F62" s="79">
        <v>495</v>
      </c>
      <c r="G62" s="226">
        <v>550</v>
      </c>
      <c r="H62" s="80" t="s">
        <v>143</v>
      </c>
      <c r="I62" s="112">
        <v>20</v>
      </c>
      <c r="J62" s="130">
        <v>43983</v>
      </c>
      <c r="K62" s="111">
        <v>495</v>
      </c>
      <c r="L62" s="112">
        <v>495</v>
      </c>
      <c r="M62" s="112">
        <v>515</v>
      </c>
      <c r="N62" s="112">
        <v>515</v>
      </c>
      <c r="O62" s="112">
        <v>515</v>
      </c>
      <c r="P62" s="112">
        <v>515</v>
      </c>
      <c r="Q62" s="112">
        <v>515</v>
      </c>
      <c r="R62" s="112">
        <v>515</v>
      </c>
      <c r="S62" s="112">
        <v>515</v>
      </c>
      <c r="T62" s="112">
        <v>515</v>
      </c>
      <c r="U62" s="112">
        <v>515</v>
      </c>
      <c r="V62" s="113">
        <v>515</v>
      </c>
      <c r="W62" s="114">
        <f t="shared" si="6"/>
        <v>6140</v>
      </c>
      <c r="X62" s="115">
        <v>515</v>
      </c>
      <c r="Y62" s="115">
        <v>515</v>
      </c>
      <c r="Z62" s="115">
        <v>515</v>
      </c>
      <c r="AA62" s="115">
        <v>515</v>
      </c>
      <c r="AB62" s="115">
        <v>515</v>
      </c>
      <c r="AC62" s="115">
        <v>515</v>
      </c>
      <c r="AD62" s="115">
        <v>515</v>
      </c>
      <c r="AE62" s="115">
        <v>515</v>
      </c>
      <c r="AF62" s="115">
        <v>515</v>
      </c>
      <c r="AG62" s="115">
        <v>515</v>
      </c>
      <c r="AH62" s="115">
        <v>515</v>
      </c>
      <c r="AI62" s="115">
        <v>515</v>
      </c>
      <c r="AJ62" s="117">
        <f t="shared" si="5"/>
        <v>6180</v>
      </c>
      <c r="AK62" s="137">
        <v>515</v>
      </c>
      <c r="AL62" s="138">
        <v>515</v>
      </c>
      <c r="AM62" s="138">
        <v>535</v>
      </c>
      <c r="AN62" s="138">
        <v>535</v>
      </c>
      <c r="AO62" s="138">
        <v>535</v>
      </c>
      <c r="AP62" s="138">
        <v>535</v>
      </c>
      <c r="AQ62" s="138">
        <v>535</v>
      </c>
      <c r="AR62" s="138">
        <v>535</v>
      </c>
      <c r="AS62" s="138">
        <v>535</v>
      </c>
      <c r="AT62" s="138">
        <v>535</v>
      </c>
      <c r="AU62" s="138">
        <v>535</v>
      </c>
      <c r="AV62" s="138">
        <v>535</v>
      </c>
      <c r="AW62" s="143">
        <f t="shared" si="2"/>
        <v>6380</v>
      </c>
      <c r="AX62" s="149">
        <v>515</v>
      </c>
      <c r="AY62" s="150">
        <v>515</v>
      </c>
      <c r="AZ62" s="150">
        <v>535</v>
      </c>
      <c r="BA62" s="150">
        <v>535</v>
      </c>
      <c r="BB62" s="150">
        <v>535</v>
      </c>
      <c r="BC62" s="150">
        <v>535</v>
      </c>
      <c r="BD62" s="150">
        <v>535</v>
      </c>
      <c r="BE62" s="150">
        <v>535</v>
      </c>
      <c r="BF62" s="150">
        <v>535</v>
      </c>
      <c r="BG62" s="150">
        <v>535</v>
      </c>
      <c r="BH62" s="150">
        <v>535</v>
      </c>
      <c r="BI62" s="150">
        <v>535</v>
      </c>
      <c r="BJ62" s="151">
        <f t="shared" si="3"/>
        <v>6380</v>
      </c>
      <c r="BK62" s="166">
        <v>535</v>
      </c>
      <c r="BL62" s="165">
        <v>535</v>
      </c>
      <c r="BM62" s="165">
        <v>555</v>
      </c>
      <c r="BN62" s="165">
        <v>555</v>
      </c>
      <c r="BO62" s="165">
        <v>555</v>
      </c>
      <c r="BP62" s="165">
        <v>555</v>
      </c>
      <c r="BQ62" s="165">
        <v>555</v>
      </c>
      <c r="BR62" s="165">
        <v>555</v>
      </c>
      <c r="BS62" s="165">
        <v>555</v>
      </c>
      <c r="BT62" s="165">
        <v>555</v>
      </c>
      <c r="BU62" s="165">
        <v>555</v>
      </c>
      <c r="BV62" s="165">
        <v>555</v>
      </c>
      <c r="BW62" s="161">
        <f t="shared" si="4"/>
        <v>6620</v>
      </c>
    </row>
    <row r="63" spans="1:75" x14ac:dyDescent="0.3">
      <c r="A63" s="231" t="s">
        <v>315</v>
      </c>
      <c r="B63" s="88"/>
      <c r="C63" s="39" t="s">
        <v>225</v>
      </c>
      <c r="D63" s="38" t="s">
        <v>226</v>
      </c>
      <c r="E63" s="40">
        <v>43465</v>
      </c>
      <c r="F63" s="79">
        <v>200</v>
      </c>
      <c r="G63" s="224">
        <v>200</v>
      </c>
      <c r="H63" s="126"/>
      <c r="I63" s="112"/>
      <c r="J63" s="112"/>
      <c r="K63" s="111">
        <v>210</v>
      </c>
      <c r="L63" s="112">
        <v>210</v>
      </c>
      <c r="M63" s="112">
        <v>210</v>
      </c>
      <c r="N63" s="112">
        <v>210</v>
      </c>
      <c r="O63" s="112">
        <v>210</v>
      </c>
      <c r="P63" s="112">
        <v>210</v>
      </c>
      <c r="Q63" s="112">
        <v>210</v>
      </c>
      <c r="R63" s="112">
        <v>210</v>
      </c>
      <c r="S63" s="112">
        <v>210</v>
      </c>
      <c r="T63" s="112">
        <v>210</v>
      </c>
      <c r="U63" s="112">
        <v>210</v>
      </c>
      <c r="V63" s="113">
        <v>210</v>
      </c>
      <c r="W63" s="114">
        <f t="shared" si="6"/>
        <v>2520</v>
      </c>
      <c r="X63" s="115">
        <v>210</v>
      </c>
      <c r="Y63" s="115">
        <v>210</v>
      </c>
      <c r="Z63" s="115">
        <v>210</v>
      </c>
      <c r="AA63" s="115">
        <v>210</v>
      </c>
      <c r="AB63" s="115">
        <v>210</v>
      </c>
      <c r="AC63" s="115">
        <v>210</v>
      </c>
      <c r="AD63" s="115">
        <v>210</v>
      </c>
      <c r="AE63" s="115">
        <v>210</v>
      </c>
      <c r="AF63" s="115">
        <v>210</v>
      </c>
      <c r="AG63" s="115">
        <v>210</v>
      </c>
      <c r="AH63" s="115">
        <v>210</v>
      </c>
      <c r="AI63" s="115">
        <v>210</v>
      </c>
      <c r="AJ63" s="117">
        <f t="shared" si="5"/>
        <v>2520</v>
      </c>
      <c r="AK63" s="137">
        <v>210</v>
      </c>
      <c r="AL63" s="138">
        <v>210</v>
      </c>
      <c r="AM63" s="138">
        <v>220</v>
      </c>
      <c r="AN63" s="138">
        <v>220</v>
      </c>
      <c r="AO63" s="138">
        <v>220</v>
      </c>
      <c r="AP63" s="138">
        <v>220</v>
      </c>
      <c r="AQ63" s="138">
        <v>220</v>
      </c>
      <c r="AR63" s="138">
        <v>220</v>
      </c>
      <c r="AS63" s="138">
        <v>220</v>
      </c>
      <c r="AT63" s="138">
        <v>220</v>
      </c>
      <c r="AU63" s="138">
        <v>220</v>
      </c>
      <c r="AV63" s="138">
        <v>220</v>
      </c>
      <c r="AW63" s="143">
        <f t="shared" si="2"/>
        <v>2620</v>
      </c>
      <c r="AX63" s="149">
        <v>210</v>
      </c>
      <c r="AY63" s="150">
        <v>210</v>
      </c>
      <c r="AZ63" s="150">
        <v>220</v>
      </c>
      <c r="BA63" s="150">
        <v>220</v>
      </c>
      <c r="BB63" s="150">
        <v>220</v>
      </c>
      <c r="BC63" s="150">
        <v>220</v>
      </c>
      <c r="BD63" s="150">
        <v>220</v>
      </c>
      <c r="BE63" s="150">
        <v>220</v>
      </c>
      <c r="BF63" s="150">
        <v>220</v>
      </c>
      <c r="BG63" s="150">
        <v>220</v>
      </c>
      <c r="BH63" s="150">
        <v>220</v>
      </c>
      <c r="BI63" s="150">
        <v>220</v>
      </c>
      <c r="BJ63" s="151">
        <f t="shared" si="3"/>
        <v>2620</v>
      </c>
      <c r="BK63" s="160">
        <v>210</v>
      </c>
      <c r="BL63" s="165">
        <v>210</v>
      </c>
      <c r="BM63" s="165">
        <v>220</v>
      </c>
      <c r="BN63" s="165">
        <v>220</v>
      </c>
      <c r="BO63" s="165">
        <v>220</v>
      </c>
      <c r="BP63" s="165">
        <v>220</v>
      </c>
      <c r="BQ63" s="165">
        <v>220</v>
      </c>
      <c r="BR63" s="165">
        <v>220</v>
      </c>
      <c r="BS63" s="165">
        <v>220</v>
      </c>
      <c r="BT63" s="165">
        <v>220</v>
      </c>
      <c r="BU63" s="165">
        <v>220</v>
      </c>
      <c r="BV63" s="165">
        <v>220</v>
      </c>
      <c r="BW63" s="161">
        <f t="shared" si="4"/>
        <v>2620</v>
      </c>
    </row>
    <row r="64" spans="1:75" ht="15.6" customHeight="1" x14ac:dyDescent="0.3">
      <c r="A64" s="231" t="s">
        <v>315</v>
      </c>
      <c r="B64" s="88" t="s">
        <v>165</v>
      </c>
      <c r="C64" s="39">
        <v>91</v>
      </c>
      <c r="D64" s="38" t="s">
        <v>166</v>
      </c>
      <c r="E64" s="40">
        <v>43709</v>
      </c>
      <c r="F64" s="79">
        <v>190</v>
      </c>
      <c r="G64" s="224">
        <v>190</v>
      </c>
      <c r="H64" s="126" t="s">
        <v>167</v>
      </c>
      <c r="I64" s="112"/>
      <c r="J64" s="112"/>
      <c r="K64" s="111">
        <v>190</v>
      </c>
      <c r="L64" s="112">
        <v>190</v>
      </c>
      <c r="M64" s="112">
        <v>200</v>
      </c>
      <c r="N64" s="112">
        <v>200</v>
      </c>
      <c r="O64" s="112">
        <v>200</v>
      </c>
      <c r="P64" s="112">
        <v>200</v>
      </c>
      <c r="Q64" s="112">
        <v>200</v>
      </c>
      <c r="R64" s="112">
        <v>200</v>
      </c>
      <c r="S64" s="112">
        <v>200</v>
      </c>
      <c r="T64" s="112">
        <v>200</v>
      </c>
      <c r="U64" s="112">
        <v>200</v>
      </c>
      <c r="V64" s="113">
        <v>200</v>
      </c>
      <c r="W64" s="114">
        <f t="shared" si="6"/>
        <v>2380</v>
      </c>
      <c r="X64" s="115">
        <v>200</v>
      </c>
      <c r="Y64" s="115">
        <v>200</v>
      </c>
      <c r="Z64" s="115">
        <v>210</v>
      </c>
      <c r="AA64" s="115">
        <v>210</v>
      </c>
      <c r="AB64" s="115">
        <v>210</v>
      </c>
      <c r="AC64" s="115">
        <v>210</v>
      </c>
      <c r="AD64" s="115">
        <v>210</v>
      </c>
      <c r="AE64" s="115">
        <v>210</v>
      </c>
      <c r="AF64" s="115">
        <v>210</v>
      </c>
      <c r="AG64" s="115">
        <v>210</v>
      </c>
      <c r="AH64" s="115">
        <v>210</v>
      </c>
      <c r="AI64" s="115">
        <v>210</v>
      </c>
      <c r="AJ64" s="117">
        <f t="shared" si="5"/>
        <v>2500</v>
      </c>
      <c r="AK64" s="137">
        <v>210</v>
      </c>
      <c r="AL64" s="138">
        <v>210</v>
      </c>
      <c r="AM64" s="138">
        <v>220</v>
      </c>
      <c r="AN64" s="138">
        <v>220</v>
      </c>
      <c r="AO64" s="138">
        <v>220</v>
      </c>
      <c r="AP64" s="138">
        <v>220</v>
      </c>
      <c r="AQ64" s="138">
        <v>220</v>
      </c>
      <c r="AR64" s="138">
        <v>220</v>
      </c>
      <c r="AS64" s="138">
        <v>220</v>
      </c>
      <c r="AT64" s="138">
        <v>220</v>
      </c>
      <c r="AU64" s="138">
        <v>220</v>
      </c>
      <c r="AV64" s="138">
        <v>220</v>
      </c>
      <c r="AW64" s="143">
        <f t="shared" si="2"/>
        <v>2620</v>
      </c>
      <c r="AX64" s="149">
        <v>220</v>
      </c>
      <c r="AY64" s="150">
        <v>220</v>
      </c>
      <c r="AZ64" s="150">
        <v>230</v>
      </c>
      <c r="BA64" s="150">
        <v>230</v>
      </c>
      <c r="BB64" s="150">
        <v>230</v>
      </c>
      <c r="BC64" s="150">
        <v>230</v>
      </c>
      <c r="BD64" s="150">
        <v>230</v>
      </c>
      <c r="BE64" s="150">
        <v>230</v>
      </c>
      <c r="BF64" s="150">
        <v>230</v>
      </c>
      <c r="BG64" s="150">
        <v>230</v>
      </c>
      <c r="BH64" s="150">
        <v>230</v>
      </c>
      <c r="BI64" s="150">
        <v>230</v>
      </c>
      <c r="BJ64" s="151">
        <f t="shared" si="3"/>
        <v>2740</v>
      </c>
      <c r="BK64" s="160">
        <v>230</v>
      </c>
      <c r="BL64" s="165">
        <v>230</v>
      </c>
      <c r="BM64" s="165">
        <v>240</v>
      </c>
      <c r="BN64" s="165">
        <v>240</v>
      </c>
      <c r="BO64" s="165">
        <v>240</v>
      </c>
      <c r="BP64" s="165">
        <v>240</v>
      </c>
      <c r="BQ64" s="165">
        <v>240</v>
      </c>
      <c r="BR64" s="165">
        <v>240</v>
      </c>
      <c r="BS64" s="165">
        <v>240</v>
      </c>
      <c r="BT64" s="165">
        <v>240</v>
      </c>
      <c r="BU64" s="165">
        <v>240</v>
      </c>
      <c r="BV64" s="165">
        <v>240</v>
      </c>
      <c r="BW64" s="161">
        <f t="shared" si="4"/>
        <v>2860</v>
      </c>
    </row>
    <row r="65" spans="1:75" ht="15.9" customHeight="1" x14ac:dyDescent="0.3">
      <c r="A65" s="231" t="s">
        <v>315</v>
      </c>
      <c r="B65" s="88" t="s">
        <v>140</v>
      </c>
      <c r="C65" s="39" t="s">
        <v>227</v>
      </c>
      <c r="D65" s="38" t="s">
        <v>228</v>
      </c>
      <c r="E65" s="40">
        <v>43191</v>
      </c>
      <c r="F65" s="79">
        <v>490</v>
      </c>
      <c r="G65" s="224">
        <v>490</v>
      </c>
      <c r="H65" s="80" t="s">
        <v>143</v>
      </c>
      <c r="I65" s="112">
        <v>25</v>
      </c>
      <c r="J65" s="130">
        <v>43983</v>
      </c>
      <c r="K65" s="111">
        <v>490</v>
      </c>
      <c r="L65" s="112">
        <v>490</v>
      </c>
      <c r="M65" s="112">
        <v>515</v>
      </c>
      <c r="N65" s="112">
        <v>515</v>
      </c>
      <c r="O65" s="112">
        <v>515</v>
      </c>
      <c r="P65" s="112">
        <v>515</v>
      </c>
      <c r="Q65" s="112">
        <v>515</v>
      </c>
      <c r="R65" s="112">
        <v>515</v>
      </c>
      <c r="S65" s="112">
        <v>515</v>
      </c>
      <c r="T65" s="112">
        <v>515</v>
      </c>
      <c r="U65" s="112">
        <v>515</v>
      </c>
      <c r="V65" s="112">
        <v>515</v>
      </c>
      <c r="W65" s="114">
        <f t="shared" si="6"/>
        <v>6130</v>
      </c>
      <c r="X65" s="115">
        <v>515</v>
      </c>
      <c r="Y65" s="115">
        <v>515</v>
      </c>
      <c r="Z65" s="115">
        <v>515</v>
      </c>
      <c r="AA65" s="115">
        <v>515</v>
      </c>
      <c r="AB65" s="115">
        <v>515</v>
      </c>
      <c r="AC65" s="115">
        <v>515</v>
      </c>
      <c r="AD65" s="115">
        <v>515</v>
      </c>
      <c r="AE65" s="115">
        <v>515</v>
      </c>
      <c r="AF65" s="115">
        <v>515</v>
      </c>
      <c r="AG65" s="115">
        <v>515</v>
      </c>
      <c r="AH65" s="115">
        <v>515</v>
      </c>
      <c r="AI65" s="115">
        <v>515</v>
      </c>
      <c r="AJ65" s="117">
        <f t="shared" si="5"/>
        <v>6180</v>
      </c>
      <c r="AK65" s="137">
        <v>515</v>
      </c>
      <c r="AL65" s="138">
        <v>515</v>
      </c>
      <c r="AM65" s="138">
        <v>535</v>
      </c>
      <c r="AN65" s="138">
        <v>535</v>
      </c>
      <c r="AO65" s="138">
        <v>535</v>
      </c>
      <c r="AP65" s="138">
        <v>535</v>
      </c>
      <c r="AQ65" s="138">
        <v>535</v>
      </c>
      <c r="AR65" s="138">
        <v>535</v>
      </c>
      <c r="AS65" s="138">
        <v>535</v>
      </c>
      <c r="AT65" s="138">
        <v>535</v>
      </c>
      <c r="AU65" s="138">
        <v>535</v>
      </c>
      <c r="AV65" s="138">
        <v>535</v>
      </c>
      <c r="AW65" s="143">
        <f t="shared" si="2"/>
        <v>6380</v>
      </c>
      <c r="AX65" s="149">
        <v>515</v>
      </c>
      <c r="AY65" s="150">
        <v>515</v>
      </c>
      <c r="AZ65" s="150">
        <v>535</v>
      </c>
      <c r="BA65" s="150">
        <v>535</v>
      </c>
      <c r="BB65" s="150">
        <v>535</v>
      </c>
      <c r="BC65" s="150">
        <v>535</v>
      </c>
      <c r="BD65" s="150">
        <v>535</v>
      </c>
      <c r="BE65" s="150">
        <v>535</v>
      </c>
      <c r="BF65" s="150">
        <v>535</v>
      </c>
      <c r="BG65" s="150">
        <v>535</v>
      </c>
      <c r="BH65" s="150">
        <v>535</v>
      </c>
      <c r="BI65" s="150">
        <v>535</v>
      </c>
      <c r="BJ65" s="151">
        <f t="shared" si="3"/>
        <v>6380</v>
      </c>
      <c r="BK65" s="166">
        <v>535</v>
      </c>
      <c r="BL65" s="165">
        <v>535</v>
      </c>
      <c r="BM65" s="165">
        <v>555</v>
      </c>
      <c r="BN65" s="165">
        <v>555</v>
      </c>
      <c r="BO65" s="165">
        <v>555</v>
      </c>
      <c r="BP65" s="165">
        <v>555</v>
      </c>
      <c r="BQ65" s="165">
        <v>555</v>
      </c>
      <c r="BR65" s="165">
        <v>555</v>
      </c>
      <c r="BS65" s="165">
        <v>555</v>
      </c>
      <c r="BT65" s="165">
        <v>555</v>
      </c>
      <c r="BU65" s="165">
        <v>555</v>
      </c>
      <c r="BV65" s="165">
        <v>555</v>
      </c>
      <c r="BW65" s="161">
        <f t="shared" si="4"/>
        <v>6620</v>
      </c>
    </row>
    <row r="66" spans="1:75" ht="15" customHeight="1" x14ac:dyDescent="0.3">
      <c r="A66" s="231" t="s">
        <v>315</v>
      </c>
      <c r="B66" s="88" t="s">
        <v>165</v>
      </c>
      <c r="C66" s="39">
        <v>93</v>
      </c>
      <c r="D66" s="38" t="s">
        <v>229</v>
      </c>
      <c r="E66" s="40">
        <v>41386</v>
      </c>
      <c r="F66" s="79">
        <v>186</v>
      </c>
      <c r="G66" s="224">
        <v>186</v>
      </c>
      <c r="H66" s="126" t="s">
        <v>167</v>
      </c>
      <c r="I66" s="112"/>
      <c r="J66" s="112"/>
      <c r="K66" s="111">
        <v>186</v>
      </c>
      <c r="L66" s="112">
        <v>186</v>
      </c>
      <c r="M66" s="112">
        <v>200</v>
      </c>
      <c r="N66" s="112">
        <v>200</v>
      </c>
      <c r="O66" s="112">
        <v>200</v>
      </c>
      <c r="P66" s="112">
        <v>200</v>
      </c>
      <c r="Q66" s="112">
        <v>200</v>
      </c>
      <c r="R66" s="112">
        <v>200</v>
      </c>
      <c r="S66" s="112">
        <v>200</v>
      </c>
      <c r="T66" s="112">
        <v>200</v>
      </c>
      <c r="U66" s="112">
        <v>200</v>
      </c>
      <c r="V66" s="113">
        <v>200</v>
      </c>
      <c r="W66" s="114">
        <f t="shared" si="6"/>
        <v>2372</v>
      </c>
      <c r="X66" s="115">
        <v>200</v>
      </c>
      <c r="Y66" s="115">
        <v>200</v>
      </c>
      <c r="Z66" s="115">
        <v>210</v>
      </c>
      <c r="AA66" s="115">
        <v>210</v>
      </c>
      <c r="AB66" s="115">
        <v>210</v>
      </c>
      <c r="AC66" s="115">
        <v>210</v>
      </c>
      <c r="AD66" s="115">
        <v>210</v>
      </c>
      <c r="AE66" s="115">
        <v>210</v>
      </c>
      <c r="AF66" s="115">
        <v>210</v>
      </c>
      <c r="AG66" s="115">
        <v>210</v>
      </c>
      <c r="AH66" s="115">
        <v>210</v>
      </c>
      <c r="AI66" s="115">
        <v>210</v>
      </c>
      <c r="AJ66" s="117">
        <f t="shared" si="5"/>
        <v>2500</v>
      </c>
      <c r="AK66" s="137">
        <v>210</v>
      </c>
      <c r="AL66" s="138">
        <v>210</v>
      </c>
      <c r="AM66" s="138">
        <v>220</v>
      </c>
      <c r="AN66" s="138">
        <v>220</v>
      </c>
      <c r="AO66" s="138">
        <v>220</v>
      </c>
      <c r="AP66" s="138">
        <v>220</v>
      </c>
      <c r="AQ66" s="138">
        <v>220</v>
      </c>
      <c r="AR66" s="138">
        <v>220</v>
      </c>
      <c r="AS66" s="138">
        <v>220</v>
      </c>
      <c r="AT66" s="138">
        <v>220</v>
      </c>
      <c r="AU66" s="138">
        <v>220</v>
      </c>
      <c r="AV66" s="138">
        <v>220</v>
      </c>
      <c r="AW66" s="143">
        <f t="shared" si="2"/>
        <v>2620</v>
      </c>
      <c r="AX66" s="149">
        <v>220</v>
      </c>
      <c r="AY66" s="150">
        <v>220</v>
      </c>
      <c r="AZ66" s="150">
        <v>230</v>
      </c>
      <c r="BA66" s="150">
        <v>230</v>
      </c>
      <c r="BB66" s="150">
        <v>230</v>
      </c>
      <c r="BC66" s="150">
        <v>230</v>
      </c>
      <c r="BD66" s="150">
        <v>230</v>
      </c>
      <c r="BE66" s="150">
        <v>230</v>
      </c>
      <c r="BF66" s="150">
        <v>230</v>
      </c>
      <c r="BG66" s="150">
        <v>230</v>
      </c>
      <c r="BH66" s="150">
        <v>230</v>
      </c>
      <c r="BI66" s="150">
        <v>230</v>
      </c>
      <c r="BJ66" s="151">
        <f t="shared" si="3"/>
        <v>2740</v>
      </c>
      <c r="BK66" s="160">
        <v>230</v>
      </c>
      <c r="BL66" s="165">
        <v>230</v>
      </c>
      <c r="BM66" s="165">
        <v>240</v>
      </c>
      <c r="BN66" s="165">
        <v>240</v>
      </c>
      <c r="BO66" s="165">
        <v>240</v>
      </c>
      <c r="BP66" s="165">
        <v>240</v>
      </c>
      <c r="BQ66" s="165">
        <v>240</v>
      </c>
      <c r="BR66" s="165">
        <v>240</v>
      </c>
      <c r="BS66" s="165">
        <v>240</v>
      </c>
      <c r="BT66" s="165">
        <v>240</v>
      </c>
      <c r="BU66" s="165">
        <v>240</v>
      </c>
      <c r="BV66" s="165">
        <v>240</v>
      </c>
      <c r="BW66" s="161">
        <f t="shared" si="4"/>
        <v>2860</v>
      </c>
    </row>
    <row r="67" spans="1:75" x14ac:dyDescent="0.3">
      <c r="A67" s="231" t="s">
        <v>315</v>
      </c>
      <c r="B67" s="88" t="s">
        <v>152</v>
      </c>
      <c r="C67" s="39" t="s">
        <v>230</v>
      </c>
      <c r="D67" s="38" t="s">
        <v>152</v>
      </c>
      <c r="E67" s="41" t="s">
        <v>231</v>
      </c>
      <c r="F67" s="79">
        <v>0</v>
      </c>
      <c r="G67" s="224">
        <v>0</v>
      </c>
      <c r="H67" s="126" t="s">
        <v>232</v>
      </c>
      <c r="I67" s="112"/>
      <c r="J67" s="130">
        <v>44044</v>
      </c>
      <c r="K67" s="111">
        <v>0</v>
      </c>
      <c r="L67" s="112">
        <v>0</v>
      </c>
      <c r="M67" s="112">
        <v>400</v>
      </c>
      <c r="N67" s="112">
        <v>400</v>
      </c>
      <c r="O67" s="112">
        <v>400</v>
      </c>
      <c r="P67" s="112">
        <v>400</v>
      </c>
      <c r="Q67" s="112">
        <v>400</v>
      </c>
      <c r="R67" s="112">
        <v>400</v>
      </c>
      <c r="S67" s="112">
        <v>400</v>
      </c>
      <c r="T67" s="112">
        <v>400</v>
      </c>
      <c r="U67" s="112">
        <v>400</v>
      </c>
      <c r="V67" s="112">
        <v>400</v>
      </c>
      <c r="W67" s="114">
        <f t="shared" ref="W67:W85" si="7">SUM(K67:V67)</f>
        <v>4000</v>
      </c>
      <c r="X67" s="115">
        <v>600</v>
      </c>
      <c r="Y67" s="115">
        <v>600</v>
      </c>
      <c r="Z67" s="115">
        <v>600</v>
      </c>
      <c r="AA67" s="115">
        <v>600</v>
      </c>
      <c r="AB67" s="115">
        <v>600</v>
      </c>
      <c r="AC67" s="115">
        <v>600</v>
      </c>
      <c r="AD67" s="115">
        <v>600</v>
      </c>
      <c r="AE67" s="115">
        <v>600</v>
      </c>
      <c r="AF67" s="115">
        <v>600</v>
      </c>
      <c r="AG67" s="115">
        <v>600</v>
      </c>
      <c r="AH67" s="115">
        <v>600</v>
      </c>
      <c r="AI67" s="115">
        <v>600</v>
      </c>
      <c r="AJ67" s="117">
        <f t="shared" si="5"/>
        <v>7200</v>
      </c>
      <c r="AK67" s="137">
        <v>600</v>
      </c>
      <c r="AL67" s="138">
        <v>600</v>
      </c>
      <c r="AM67" s="138">
        <v>600</v>
      </c>
      <c r="AN67" s="138">
        <v>600</v>
      </c>
      <c r="AO67" s="138">
        <v>600</v>
      </c>
      <c r="AP67" s="138">
        <v>600</v>
      </c>
      <c r="AQ67" s="138">
        <v>600</v>
      </c>
      <c r="AR67" s="138">
        <v>600</v>
      </c>
      <c r="AS67" s="138">
        <v>600</v>
      </c>
      <c r="AT67" s="138">
        <v>600</v>
      </c>
      <c r="AU67" s="138">
        <v>600</v>
      </c>
      <c r="AV67" s="138">
        <v>600</v>
      </c>
      <c r="AW67" s="143">
        <f t="shared" si="2"/>
        <v>7200</v>
      </c>
      <c r="AX67" s="149">
        <v>600</v>
      </c>
      <c r="AY67" s="150">
        <v>600</v>
      </c>
      <c r="AZ67" s="150">
        <v>600</v>
      </c>
      <c r="BA67" s="150">
        <v>600</v>
      </c>
      <c r="BB67" s="150">
        <v>600</v>
      </c>
      <c r="BC67" s="150">
        <v>600</v>
      </c>
      <c r="BD67" s="150">
        <v>600</v>
      </c>
      <c r="BE67" s="150">
        <v>600</v>
      </c>
      <c r="BF67" s="150">
        <v>600</v>
      </c>
      <c r="BG67" s="150">
        <v>600</v>
      </c>
      <c r="BH67" s="150">
        <v>600</v>
      </c>
      <c r="BI67" s="150">
        <v>600</v>
      </c>
      <c r="BJ67" s="151">
        <f t="shared" si="3"/>
        <v>7200</v>
      </c>
      <c r="BK67" s="160">
        <v>600</v>
      </c>
      <c r="BL67" s="165">
        <v>600</v>
      </c>
      <c r="BM67" s="165">
        <v>600</v>
      </c>
      <c r="BN67" s="165">
        <v>600</v>
      </c>
      <c r="BO67" s="165">
        <v>600</v>
      </c>
      <c r="BP67" s="165">
        <v>600</v>
      </c>
      <c r="BQ67" s="165">
        <v>600</v>
      </c>
      <c r="BR67" s="165">
        <v>600</v>
      </c>
      <c r="BS67" s="165">
        <v>600</v>
      </c>
      <c r="BT67" s="165">
        <v>600</v>
      </c>
      <c r="BU67" s="165">
        <v>600</v>
      </c>
      <c r="BV67" s="165">
        <v>600</v>
      </c>
      <c r="BW67" s="161">
        <f t="shared" si="4"/>
        <v>7200</v>
      </c>
    </row>
    <row r="68" spans="1:75" x14ac:dyDescent="0.3">
      <c r="A68" s="231" t="s">
        <v>316</v>
      </c>
      <c r="B68" s="88" t="s">
        <v>140</v>
      </c>
      <c r="C68" s="39" t="s">
        <v>233</v>
      </c>
      <c r="D68" s="38" t="s">
        <v>234</v>
      </c>
      <c r="E68" s="40">
        <v>43529</v>
      </c>
      <c r="F68" s="79">
        <v>495</v>
      </c>
      <c r="G68" s="226">
        <v>520</v>
      </c>
      <c r="H68" s="80"/>
      <c r="I68" s="112"/>
      <c r="J68" s="130"/>
      <c r="K68" s="111">
        <v>520</v>
      </c>
      <c r="L68" s="112">
        <v>520</v>
      </c>
      <c r="M68" s="112">
        <v>520</v>
      </c>
      <c r="N68" s="112">
        <v>520</v>
      </c>
      <c r="O68" s="112">
        <v>520</v>
      </c>
      <c r="P68" s="112">
        <v>520</v>
      </c>
      <c r="Q68" s="112">
        <v>520</v>
      </c>
      <c r="R68" s="112">
        <v>520</v>
      </c>
      <c r="S68" s="112">
        <v>520</v>
      </c>
      <c r="T68" s="112">
        <v>520</v>
      </c>
      <c r="U68" s="112">
        <v>520</v>
      </c>
      <c r="V68" s="112">
        <v>520</v>
      </c>
      <c r="W68" s="114">
        <f t="shared" si="7"/>
        <v>6240</v>
      </c>
      <c r="X68" s="115">
        <v>520</v>
      </c>
      <c r="Y68" s="115">
        <v>520</v>
      </c>
      <c r="Z68" s="115">
        <v>520</v>
      </c>
      <c r="AA68" s="115">
        <v>520</v>
      </c>
      <c r="AB68" s="115">
        <v>520</v>
      </c>
      <c r="AC68" s="115">
        <v>520</v>
      </c>
      <c r="AD68" s="115">
        <v>520</v>
      </c>
      <c r="AE68" s="115">
        <v>520</v>
      </c>
      <c r="AF68" s="115">
        <v>520</v>
      </c>
      <c r="AG68" s="115">
        <v>520</v>
      </c>
      <c r="AH68" s="115">
        <v>520</v>
      </c>
      <c r="AI68" s="115">
        <v>520</v>
      </c>
      <c r="AJ68" s="117">
        <f t="shared" si="5"/>
        <v>6240</v>
      </c>
      <c r="AK68" s="137">
        <v>520</v>
      </c>
      <c r="AL68" s="138">
        <v>520</v>
      </c>
      <c r="AM68" s="138">
        <v>540</v>
      </c>
      <c r="AN68" s="138">
        <v>540</v>
      </c>
      <c r="AO68" s="138">
        <v>540</v>
      </c>
      <c r="AP68" s="138">
        <v>540</v>
      </c>
      <c r="AQ68" s="138">
        <v>540</v>
      </c>
      <c r="AR68" s="138">
        <v>540</v>
      </c>
      <c r="AS68" s="138">
        <v>540</v>
      </c>
      <c r="AT68" s="138">
        <v>540</v>
      </c>
      <c r="AU68" s="138">
        <v>540</v>
      </c>
      <c r="AV68" s="138">
        <v>540</v>
      </c>
      <c r="AW68" s="143">
        <f t="shared" ref="AW68:AW85" si="8">SUM(AK68:AV68)</f>
        <v>6440</v>
      </c>
      <c r="AX68" s="149">
        <v>540</v>
      </c>
      <c r="AY68" s="150">
        <v>540</v>
      </c>
      <c r="AZ68" s="150">
        <v>540</v>
      </c>
      <c r="BA68" s="150">
        <v>540</v>
      </c>
      <c r="BB68" s="150">
        <v>540</v>
      </c>
      <c r="BC68" s="150">
        <v>540</v>
      </c>
      <c r="BD68" s="150">
        <v>540</v>
      </c>
      <c r="BE68" s="150">
        <v>540</v>
      </c>
      <c r="BF68" s="150">
        <v>540</v>
      </c>
      <c r="BG68" s="150">
        <v>540</v>
      </c>
      <c r="BH68" s="150">
        <v>540</v>
      </c>
      <c r="BI68" s="150">
        <v>540</v>
      </c>
      <c r="BJ68" s="151">
        <f t="shared" ref="BJ68:BJ85" si="9">SUM(AX68:BI68)</f>
        <v>6480</v>
      </c>
      <c r="BK68" s="166">
        <v>540</v>
      </c>
      <c r="BL68" s="165">
        <v>540</v>
      </c>
      <c r="BM68" s="165">
        <v>560</v>
      </c>
      <c r="BN68" s="165">
        <v>560</v>
      </c>
      <c r="BO68" s="165">
        <v>560</v>
      </c>
      <c r="BP68" s="165">
        <v>560</v>
      </c>
      <c r="BQ68" s="165">
        <v>560</v>
      </c>
      <c r="BR68" s="165">
        <v>560</v>
      </c>
      <c r="BS68" s="165">
        <v>560</v>
      </c>
      <c r="BT68" s="165">
        <v>560</v>
      </c>
      <c r="BU68" s="165">
        <v>560</v>
      </c>
      <c r="BV68" s="165">
        <v>560</v>
      </c>
      <c r="BW68" s="161">
        <f t="shared" ref="BW68:BW85" si="10">SUM(BK68:BV68)</f>
        <v>6680</v>
      </c>
    </row>
    <row r="69" spans="1:75" x14ac:dyDescent="0.3">
      <c r="A69" s="231" t="s">
        <v>315</v>
      </c>
      <c r="B69" s="88" t="s">
        <v>165</v>
      </c>
      <c r="C69" s="39">
        <v>96</v>
      </c>
      <c r="D69" s="38" t="s">
        <v>235</v>
      </c>
      <c r="E69" s="42">
        <v>43374</v>
      </c>
      <c r="F69" s="79">
        <v>200</v>
      </c>
      <c r="G69" s="224">
        <v>200</v>
      </c>
      <c r="H69" s="126" t="s">
        <v>162</v>
      </c>
      <c r="I69" s="112"/>
      <c r="J69" s="112"/>
      <c r="K69" s="111">
        <v>200</v>
      </c>
      <c r="L69" s="112">
        <v>200</v>
      </c>
      <c r="M69" s="112">
        <v>200</v>
      </c>
      <c r="N69" s="112">
        <v>200</v>
      </c>
      <c r="O69" s="112">
        <v>200</v>
      </c>
      <c r="P69" s="112">
        <v>200</v>
      </c>
      <c r="Q69" s="112">
        <v>200</v>
      </c>
      <c r="R69" s="112">
        <v>200</v>
      </c>
      <c r="S69" s="112">
        <v>200</v>
      </c>
      <c r="T69" s="112">
        <v>200</v>
      </c>
      <c r="U69" s="112">
        <v>200</v>
      </c>
      <c r="V69" s="113">
        <v>200</v>
      </c>
      <c r="W69" s="114">
        <f t="shared" si="7"/>
        <v>2400</v>
      </c>
      <c r="X69" s="115">
        <v>200</v>
      </c>
      <c r="Y69" s="115">
        <v>200</v>
      </c>
      <c r="Z69" s="115">
        <v>210</v>
      </c>
      <c r="AA69" s="115">
        <v>210</v>
      </c>
      <c r="AB69" s="115">
        <v>210</v>
      </c>
      <c r="AC69" s="115">
        <v>210</v>
      </c>
      <c r="AD69" s="115">
        <v>210</v>
      </c>
      <c r="AE69" s="115">
        <v>210</v>
      </c>
      <c r="AF69" s="115">
        <v>210</v>
      </c>
      <c r="AG69" s="115">
        <v>210</v>
      </c>
      <c r="AH69" s="115">
        <v>210</v>
      </c>
      <c r="AI69" s="115">
        <v>210</v>
      </c>
      <c r="AJ69" s="117">
        <f t="shared" si="5"/>
        <v>2500</v>
      </c>
      <c r="AK69" s="137">
        <v>210</v>
      </c>
      <c r="AL69" s="138">
        <v>210</v>
      </c>
      <c r="AM69" s="138">
        <v>220</v>
      </c>
      <c r="AN69" s="138">
        <v>220</v>
      </c>
      <c r="AO69" s="138">
        <v>220</v>
      </c>
      <c r="AP69" s="138">
        <v>220</v>
      </c>
      <c r="AQ69" s="138">
        <v>220</v>
      </c>
      <c r="AR69" s="138">
        <v>220</v>
      </c>
      <c r="AS69" s="138">
        <v>220</v>
      </c>
      <c r="AT69" s="138">
        <v>220</v>
      </c>
      <c r="AU69" s="138">
        <v>220</v>
      </c>
      <c r="AV69" s="138">
        <v>220</v>
      </c>
      <c r="AW69" s="143">
        <f t="shared" si="8"/>
        <v>2620</v>
      </c>
      <c r="AX69" s="149">
        <v>220</v>
      </c>
      <c r="AY69" s="150">
        <v>220</v>
      </c>
      <c r="AZ69" s="150">
        <v>230</v>
      </c>
      <c r="BA69" s="150">
        <v>230</v>
      </c>
      <c r="BB69" s="150">
        <v>230</v>
      </c>
      <c r="BC69" s="150">
        <v>230</v>
      </c>
      <c r="BD69" s="150">
        <v>230</v>
      </c>
      <c r="BE69" s="150">
        <v>230</v>
      </c>
      <c r="BF69" s="150">
        <v>230</v>
      </c>
      <c r="BG69" s="150">
        <v>230</v>
      </c>
      <c r="BH69" s="150">
        <v>230</v>
      </c>
      <c r="BI69" s="150">
        <v>230</v>
      </c>
      <c r="BJ69" s="151">
        <f t="shared" si="9"/>
        <v>2740</v>
      </c>
      <c r="BK69" s="160">
        <v>230</v>
      </c>
      <c r="BL69" s="165">
        <v>230</v>
      </c>
      <c r="BM69" s="165">
        <v>240</v>
      </c>
      <c r="BN69" s="165">
        <v>240</v>
      </c>
      <c r="BO69" s="165">
        <v>240</v>
      </c>
      <c r="BP69" s="165">
        <v>240</v>
      </c>
      <c r="BQ69" s="165">
        <v>240</v>
      </c>
      <c r="BR69" s="165">
        <v>240</v>
      </c>
      <c r="BS69" s="165">
        <v>240</v>
      </c>
      <c r="BT69" s="165">
        <v>240</v>
      </c>
      <c r="BU69" s="165">
        <v>240</v>
      </c>
      <c r="BV69" s="165">
        <v>240</v>
      </c>
      <c r="BW69" s="161">
        <f t="shared" si="10"/>
        <v>2860</v>
      </c>
    </row>
    <row r="70" spans="1:75" x14ac:dyDescent="0.3">
      <c r="A70" s="231" t="s">
        <v>315</v>
      </c>
      <c r="B70" s="88" t="s">
        <v>133</v>
      </c>
      <c r="C70" s="39" t="s">
        <v>236</v>
      </c>
      <c r="D70" s="38" t="s">
        <v>152</v>
      </c>
      <c r="E70" s="42"/>
      <c r="F70" s="79">
        <v>0</v>
      </c>
      <c r="G70" s="224">
        <v>0</v>
      </c>
      <c r="H70" s="126" t="s">
        <v>136</v>
      </c>
      <c r="I70" s="112"/>
      <c r="J70" s="112"/>
      <c r="K70" s="111">
        <v>0</v>
      </c>
      <c r="L70" s="112">
        <v>450</v>
      </c>
      <c r="M70" s="112">
        <v>450</v>
      </c>
      <c r="N70" s="112">
        <v>450</v>
      </c>
      <c r="O70" s="112">
        <v>450</v>
      </c>
      <c r="P70" s="112">
        <v>450</v>
      </c>
      <c r="Q70" s="112">
        <v>450</v>
      </c>
      <c r="R70" s="112">
        <v>0</v>
      </c>
      <c r="S70" s="112">
        <v>0</v>
      </c>
      <c r="T70" s="112">
        <v>0</v>
      </c>
      <c r="U70" s="112">
        <v>0</v>
      </c>
      <c r="V70" s="113">
        <v>0</v>
      </c>
      <c r="W70" s="114">
        <f t="shared" si="7"/>
        <v>2700</v>
      </c>
      <c r="X70" s="115">
        <v>0</v>
      </c>
      <c r="Y70" s="115">
        <v>475</v>
      </c>
      <c r="Z70" s="115">
        <v>475</v>
      </c>
      <c r="AA70" s="115">
        <v>475</v>
      </c>
      <c r="AB70" s="115">
        <v>475</v>
      </c>
      <c r="AC70" s="115">
        <v>475</v>
      </c>
      <c r="AD70" s="115">
        <v>475</v>
      </c>
      <c r="AE70" s="116">
        <v>0</v>
      </c>
      <c r="AF70" s="116">
        <v>0</v>
      </c>
      <c r="AG70" s="116">
        <v>0</v>
      </c>
      <c r="AH70" s="116">
        <v>0</v>
      </c>
      <c r="AI70" s="116">
        <v>0</v>
      </c>
      <c r="AJ70" s="117">
        <f t="shared" si="5"/>
        <v>2850</v>
      </c>
      <c r="AK70" s="137">
        <v>0</v>
      </c>
      <c r="AL70" s="138">
        <v>475</v>
      </c>
      <c r="AM70" s="138">
        <v>475</v>
      </c>
      <c r="AN70" s="138">
        <v>475</v>
      </c>
      <c r="AO70" s="138">
        <v>475</v>
      </c>
      <c r="AP70" s="138">
        <v>475</v>
      </c>
      <c r="AQ70" s="138">
        <v>475</v>
      </c>
      <c r="AR70" s="138"/>
      <c r="AS70" s="138"/>
      <c r="AT70" s="138"/>
      <c r="AU70" s="138"/>
      <c r="AV70" s="138"/>
      <c r="AW70" s="143">
        <f t="shared" si="8"/>
        <v>2850</v>
      </c>
      <c r="AX70" s="149">
        <v>0</v>
      </c>
      <c r="AY70" s="150">
        <v>475</v>
      </c>
      <c r="AZ70" s="150">
        <v>475</v>
      </c>
      <c r="BA70" s="150">
        <v>475</v>
      </c>
      <c r="BB70" s="150">
        <v>475</v>
      </c>
      <c r="BC70" s="150">
        <v>475</v>
      </c>
      <c r="BD70" s="150">
        <v>475</v>
      </c>
      <c r="BE70" s="150"/>
      <c r="BF70" s="150"/>
      <c r="BG70" s="150"/>
      <c r="BH70" s="150"/>
      <c r="BI70" s="150"/>
      <c r="BJ70" s="151">
        <f t="shared" si="9"/>
        <v>2850</v>
      </c>
      <c r="BK70" s="160">
        <v>0</v>
      </c>
      <c r="BL70" s="165">
        <v>500</v>
      </c>
      <c r="BM70" s="165">
        <v>500</v>
      </c>
      <c r="BN70" s="165">
        <v>500</v>
      </c>
      <c r="BO70" s="165">
        <v>500</v>
      </c>
      <c r="BP70" s="165">
        <v>500</v>
      </c>
      <c r="BQ70" s="165">
        <v>500</v>
      </c>
      <c r="BR70" s="165"/>
      <c r="BS70" s="165"/>
      <c r="BT70" s="165"/>
      <c r="BU70" s="165"/>
      <c r="BV70" s="165"/>
      <c r="BW70" s="161">
        <f t="shared" si="10"/>
        <v>3000</v>
      </c>
    </row>
    <row r="71" spans="1:75" x14ac:dyDescent="0.3">
      <c r="A71" s="231" t="s">
        <v>315</v>
      </c>
      <c r="B71" s="88" t="s">
        <v>165</v>
      </c>
      <c r="C71" s="39">
        <v>98</v>
      </c>
      <c r="D71" s="38" t="s">
        <v>237</v>
      </c>
      <c r="E71" s="42">
        <v>43039</v>
      </c>
      <c r="F71" s="79">
        <v>200</v>
      </c>
      <c r="G71" s="224">
        <v>200</v>
      </c>
      <c r="H71" s="126" t="s">
        <v>162</v>
      </c>
      <c r="I71" s="112"/>
      <c r="J71" s="112"/>
      <c r="K71" s="111">
        <v>200</v>
      </c>
      <c r="L71" s="112">
        <v>200</v>
      </c>
      <c r="M71" s="112">
        <v>200</v>
      </c>
      <c r="N71" s="112">
        <v>200</v>
      </c>
      <c r="O71" s="112">
        <v>200</v>
      </c>
      <c r="P71" s="112">
        <v>200</v>
      </c>
      <c r="Q71" s="112">
        <v>200</v>
      </c>
      <c r="R71" s="112">
        <v>200</v>
      </c>
      <c r="S71" s="112">
        <v>200</v>
      </c>
      <c r="T71" s="112">
        <v>200</v>
      </c>
      <c r="U71" s="112">
        <v>200</v>
      </c>
      <c r="V71" s="113">
        <v>200</v>
      </c>
      <c r="W71" s="114">
        <f t="shared" si="7"/>
        <v>2400</v>
      </c>
      <c r="X71" s="115">
        <v>200</v>
      </c>
      <c r="Y71" s="115">
        <v>200</v>
      </c>
      <c r="Z71" s="115">
        <v>210</v>
      </c>
      <c r="AA71" s="115">
        <v>210</v>
      </c>
      <c r="AB71" s="115">
        <v>210</v>
      </c>
      <c r="AC71" s="115">
        <v>210</v>
      </c>
      <c r="AD71" s="115">
        <v>210</v>
      </c>
      <c r="AE71" s="115">
        <v>210</v>
      </c>
      <c r="AF71" s="115">
        <v>210</v>
      </c>
      <c r="AG71" s="115">
        <v>210</v>
      </c>
      <c r="AH71" s="115">
        <v>210</v>
      </c>
      <c r="AI71" s="115">
        <v>210</v>
      </c>
      <c r="AJ71" s="117">
        <f t="shared" si="5"/>
        <v>2500</v>
      </c>
      <c r="AK71" s="137">
        <v>210</v>
      </c>
      <c r="AL71" s="138">
        <v>210</v>
      </c>
      <c r="AM71" s="138">
        <v>220</v>
      </c>
      <c r="AN71" s="138">
        <v>220</v>
      </c>
      <c r="AO71" s="138">
        <v>220</v>
      </c>
      <c r="AP71" s="138">
        <v>220</v>
      </c>
      <c r="AQ71" s="138">
        <v>220</v>
      </c>
      <c r="AR71" s="138">
        <v>220</v>
      </c>
      <c r="AS71" s="138">
        <v>220</v>
      </c>
      <c r="AT71" s="138">
        <v>220</v>
      </c>
      <c r="AU71" s="138">
        <v>220</v>
      </c>
      <c r="AV71" s="138">
        <v>220</v>
      </c>
      <c r="AW71" s="143">
        <f t="shared" si="8"/>
        <v>2620</v>
      </c>
      <c r="AX71" s="149">
        <v>220</v>
      </c>
      <c r="AY71" s="150">
        <v>220</v>
      </c>
      <c r="AZ71" s="150">
        <v>230</v>
      </c>
      <c r="BA71" s="150">
        <v>230</v>
      </c>
      <c r="BB71" s="150">
        <v>230</v>
      </c>
      <c r="BC71" s="150">
        <v>230</v>
      </c>
      <c r="BD71" s="150">
        <v>230</v>
      </c>
      <c r="BE71" s="150">
        <v>230</v>
      </c>
      <c r="BF71" s="150">
        <v>230</v>
      </c>
      <c r="BG71" s="150">
        <v>230</v>
      </c>
      <c r="BH71" s="150">
        <v>230</v>
      </c>
      <c r="BI71" s="150">
        <v>230</v>
      </c>
      <c r="BJ71" s="151">
        <f t="shared" si="9"/>
        <v>2740</v>
      </c>
      <c r="BK71" s="160">
        <v>230</v>
      </c>
      <c r="BL71" s="165">
        <v>230</v>
      </c>
      <c r="BM71" s="165">
        <v>240</v>
      </c>
      <c r="BN71" s="165">
        <v>240</v>
      </c>
      <c r="BO71" s="165">
        <v>240</v>
      </c>
      <c r="BP71" s="165">
        <v>240</v>
      </c>
      <c r="BQ71" s="165">
        <v>240</v>
      </c>
      <c r="BR71" s="165">
        <v>240</v>
      </c>
      <c r="BS71" s="165">
        <v>240</v>
      </c>
      <c r="BT71" s="165">
        <v>240</v>
      </c>
      <c r="BU71" s="165">
        <v>240</v>
      </c>
      <c r="BV71" s="165">
        <v>240</v>
      </c>
      <c r="BW71" s="161">
        <f t="shared" si="10"/>
        <v>2860</v>
      </c>
    </row>
    <row r="72" spans="1:75" x14ac:dyDescent="0.3">
      <c r="A72" s="231" t="s">
        <v>315</v>
      </c>
      <c r="B72" s="88" t="s">
        <v>140</v>
      </c>
      <c r="C72" s="39" t="s">
        <v>238</v>
      </c>
      <c r="D72" s="38" t="s">
        <v>239</v>
      </c>
      <c r="E72" s="40">
        <v>42594</v>
      </c>
      <c r="F72" s="79">
        <v>625</v>
      </c>
      <c r="G72" s="224">
        <v>625</v>
      </c>
      <c r="H72" s="80" t="s">
        <v>143</v>
      </c>
      <c r="I72" s="112">
        <v>0</v>
      </c>
      <c r="J72" s="130"/>
      <c r="K72" s="111">
        <v>625</v>
      </c>
      <c r="L72" s="112">
        <v>625</v>
      </c>
      <c r="M72" s="112">
        <v>625</v>
      </c>
      <c r="N72" s="112">
        <v>625</v>
      </c>
      <c r="O72" s="112">
        <v>625</v>
      </c>
      <c r="P72" s="112">
        <v>625</v>
      </c>
      <c r="Q72" s="112">
        <v>625</v>
      </c>
      <c r="R72" s="112">
        <v>625</v>
      </c>
      <c r="S72" s="112">
        <v>625</v>
      </c>
      <c r="T72" s="112">
        <v>625</v>
      </c>
      <c r="U72" s="112">
        <v>625</v>
      </c>
      <c r="V72" s="113">
        <v>625</v>
      </c>
      <c r="W72" s="114">
        <f t="shared" si="7"/>
        <v>7500</v>
      </c>
      <c r="X72" s="115">
        <v>625</v>
      </c>
      <c r="Y72" s="115">
        <v>625</v>
      </c>
      <c r="Z72" s="115">
        <v>625</v>
      </c>
      <c r="AA72" s="115">
        <v>625</v>
      </c>
      <c r="AB72" s="115">
        <v>625</v>
      </c>
      <c r="AC72" s="115">
        <v>625</v>
      </c>
      <c r="AD72" s="115">
        <v>625</v>
      </c>
      <c r="AE72" s="115">
        <v>625</v>
      </c>
      <c r="AF72" s="115">
        <v>625</v>
      </c>
      <c r="AG72" s="115">
        <v>625</v>
      </c>
      <c r="AH72" s="115">
        <v>625</v>
      </c>
      <c r="AI72" s="115">
        <v>625</v>
      </c>
      <c r="AJ72" s="117">
        <f t="shared" si="5"/>
        <v>7500</v>
      </c>
      <c r="AK72" s="137">
        <v>625</v>
      </c>
      <c r="AL72" s="138">
        <v>625</v>
      </c>
      <c r="AM72" s="138">
        <v>645</v>
      </c>
      <c r="AN72" s="138">
        <v>645</v>
      </c>
      <c r="AO72" s="138">
        <v>645</v>
      </c>
      <c r="AP72" s="138">
        <v>645</v>
      </c>
      <c r="AQ72" s="138">
        <v>645</v>
      </c>
      <c r="AR72" s="138">
        <v>645</v>
      </c>
      <c r="AS72" s="138">
        <v>645</v>
      </c>
      <c r="AT72" s="138">
        <v>645</v>
      </c>
      <c r="AU72" s="138">
        <v>645</v>
      </c>
      <c r="AV72" s="138">
        <v>645</v>
      </c>
      <c r="AW72" s="143">
        <f t="shared" si="8"/>
        <v>7700</v>
      </c>
      <c r="AX72" s="149">
        <v>625</v>
      </c>
      <c r="AY72" s="150">
        <v>625</v>
      </c>
      <c r="AZ72" s="150">
        <v>645</v>
      </c>
      <c r="BA72" s="150">
        <v>645</v>
      </c>
      <c r="BB72" s="150">
        <v>645</v>
      </c>
      <c r="BC72" s="150">
        <v>645</v>
      </c>
      <c r="BD72" s="150">
        <v>645</v>
      </c>
      <c r="BE72" s="150">
        <v>645</v>
      </c>
      <c r="BF72" s="150">
        <v>645</v>
      </c>
      <c r="BG72" s="150">
        <v>645</v>
      </c>
      <c r="BH72" s="150">
        <v>645</v>
      </c>
      <c r="BI72" s="150">
        <v>645</v>
      </c>
      <c r="BJ72" s="151">
        <f t="shared" si="9"/>
        <v>7700</v>
      </c>
      <c r="BK72" s="166">
        <v>645</v>
      </c>
      <c r="BL72" s="165">
        <v>645</v>
      </c>
      <c r="BM72" s="165">
        <v>665</v>
      </c>
      <c r="BN72" s="165">
        <v>665</v>
      </c>
      <c r="BO72" s="165">
        <v>665</v>
      </c>
      <c r="BP72" s="165">
        <v>665</v>
      </c>
      <c r="BQ72" s="165">
        <v>665</v>
      </c>
      <c r="BR72" s="165">
        <v>665</v>
      </c>
      <c r="BS72" s="165">
        <v>665</v>
      </c>
      <c r="BT72" s="165">
        <v>665</v>
      </c>
      <c r="BU72" s="165">
        <v>665</v>
      </c>
      <c r="BV72" s="165">
        <v>665</v>
      </c>
      <c r="BW72" s="161">
        <f t="shared" si="10"/>
        <v>7940</v>
      </c>
    </row>
    <row r="73" spans="1:75" x14ac:dyDescent="0.3">
      <c r="A73" s="231" t="s">
        <v>315</v>
      </c>
      <c r="B73" s="88" t="s">
        <v>165</v>
      </c>
      <c r="C73" s="39">
        <v>100</v>
      </c>
      <c r="D73" s="38" t="s">
        <v>240</v>
      </c>
      <c r="E73" s="42">
        <v>43749</v>
      </c>
      <c r="F73" s="79">
        <v>200</v>
      </c>
      <c r="G73" s="224">
        <v>200</v>
      </c>
      <c r="H73" s="126" t="s">
        <v>162</v>
      </c>
      <c r="I73" s="112"/>
      <c r="J73" s="112"/>
      <c r="K73" s="111">
        <v>200</v>
      </c>
      <c r="L73" s="112">
        <v>200</v>
      </c>
      <c r="M73" s="112">
        <v>200</v>
      </c>
      <c r="N73" s="112">
        <v>200</v>
      </c>
      <c r="O73" s="112">
        <v>200</v>
      </c>
      <c r="P73" s="112">
        <v>200</v>
      </c>
      <c r="Q73" s="112">
        <v>200</v>
      </c>
      <c r="R73" s="112">
        <v>200</v>
      </c>
      <c r="S73" s="112">
        <v>200</v>
      </c>
      <c r="T73" s="112">
        <v>200</v>
      </c>
      <c r="U73" s="112">
        <v>200</v>
      </c>
      <c r="V73" s="113">
        <v>200</v>
      </c>
      <c r="W73" s="114">
        <f t="shared" si="7"/>
        <v>2400</v>
      </c>
      <c r="X73" s="115">
        <v>200</v>
      </c>
      <c r="Y73" s="115">
        <v>200</v>
      </c>
      <c r="Z73" s="115">
        <v>210</v>
      </c>
      <c r="AA73" s="115">
        <v>210</v>
      </c>
      <c r="AB73" s="115">
        <v>210</v>
      </c>
      <c r="AC73" s="115">
        <v>210</v>
      </c>
      <c r="AD73" s="115">
        <v>210</v>
      </c>
      <c r="AE73" s="115">
        <v>210</v>
      </c>
      <c r="AF73" s="115">
        <v>210</v>
      </c>
      <c r="AG73" s="115">
        <v>210</v>
      </c>
      <c r="AH73" s="115">
        <v>210</v>
      </c>
      <c r="AI73" s="115">
        <v>210</v>
      </c>
      <c r="AJ73" s="117">
        <f t="shared" si="5"/>
        <v>2500</v>
      </c>
      <c r="AK73" s="137">
        <v>210</v>
      </c>
      <c r="AL73" s="138">
        <v>210</v>
      </c>
      <c r="AM73" s="138">
        <v>220</v>
      </c>
      <c r="AN73" s="138">
        <v>220</v>
      </c>
      <c r="AO73" s="138">
        <v>220</v>
      </c>
      <c r="AP73" s="138">
        <v>220</v>
      </c>
      <c r="AQ73" s="138">
        <v>220</v>
      </c>
      <c r="AR73" s="138">
        <v>220</v>
      </c>
      <c r="AS73" s="138">
        <v>220</v>
      </c>
      <c r="AT73" s="138">
        <v>220</v>
      </c>
      <c r="AU73" s="138">
        <v>220</v>
      </c>
      <c r="AV73" s="138">
        <v>220</v>
      </c>
      <c r="AW73" s="143">
        <f t="shared" si="8"/>
        <v>2620</v>
      </c>
      <c r="AX73" s="149">
        <v>220</v>
      </c>
      <c r="AY73" s="150">
        <v>220</v>
      </c>
      <c r="AZ73" s="150">
        <v>230</v>
      </c>
      <c r="BA73" s="150">
        <v>230</v>
      </c>
      <c r="BB73" s="150">
        <v>230</v>
      </c>
      <c r="BC73" s="150">
        <v>230</v>
      </c>
      <c r="BD73" s="150">
        <v>230</v>
      </c>
      <c r="BE73" s="150">
        <v>230</v>
      </c>
      <c r="BF73" s="150">
        <v>230</v>
      </c>
      <c r="BG73" s="150">
        <v>230</v>
      </c>
      <c r="BH73" s="150">
        <v>230</v>
      </c>
      <c r="BI73" s="150">
        <v>230</v>
      </c>
      <c r="BJ73" s="151">
        <f t="shared" si="9"/>
        <v>2740</v>
      </c>
      <c r="BK73" s="160">
        <v>230</v>
      </c>
      <c r="BL73" s="165">
        <v>230</v>
      </c>
      <c r="BM73" s="165">
        <v>240</v>
      </c>
      <c r="BN73" s="165">
        <v>240</v>
      </c>
      <c r="BO73" s="165">
        <v>240</v>
      </c>
      <c r="BP73" s="165">
        <v>240</v>
      </c>
      <c r="BQ73" s="165">
        <v>240</v>
      </c>
      <c r="BR73" s="165">
        <v>240</v>
      </c>
      <c r="BS73" s="165">
        <v>240</v>
      </c>
      <c r="BT73" s="165">
        <v>240</v>
      </c>
      <c r="BU73" s="165">
        <v>240</v>
      </c>
      <c r="BV73" s="165">
        <v>240</v>
      </c>
      <c r="BW73" s="161">
        <f t="shared" si="10"/>
        <v>2860</v>
      </c>
    </row>
    <row r="74" spans="1:75" x14ac:dyDescent="0.3">
      <c r="A74" s="231" t="s">
        <v>315</v>
      </c>
      <c r="B74" s="88" t="s">
        <v>165</v>
      </c>
      <c r="C74" s="39">
        <v>101</v>
      </c>
      <c r="D74" s="38" t="s">
        <v>241</v>
      </c>
      <c r="E74" s="42">
        <v>41456</v>
      </c>
      <c r="F74" s="79">
        <v>190</v>
      </c>
      <c r="G74" s="224">
        <v>190</v>
      </c>
      <c r="H74" s="126" t="s">
        <v>167</v>
      </c>
      <c r="I74" s="112"/>
      <c r="J74" s="112"/>
      <c r="K74" s="111">
        <v>190</v>
      </c>
      <c r="L74" s="112">
        <v>190</v>
      </c>
      <c r="M74" s="112">
        <v>200</v>
      </c>
      <c r="N74" s="112">
        <v>200</v>
      </c>
      <c r="O74" s="112">
        <v>200</v>
      </c>
      <c r="P74" s="112">
        <v>200</v>
      </c>
      <c r="Q74" s="112">
        <v>200</v>
      </c>
      <c r="R74" s="112">
        <v>200</v>
      </c>
      <c r="S74" s="112">
        <v>200</v>
      </c>
      <c r="T74" s="112">
        <v>200</v>
      </c>
      <c r="U74" s="112">
        <v>200</v>
      </c>
      <c r="V74" s="113">
        <v>200</v>
      </c>
      <c r="W74" s="114">
        <f t="shared" si="7"/>
        <v>2380</v>
      </c>
      <c r="X74" s="115">
        <v>200</v>
      </c>
      <c r="Y74" s="115">
        <v>200</v>
      </c>
      <c r="Z74" s="115">
        <v>210</v>
      </c>
      <c r="AA74" s="115">
        <v>210</v>
      </c>
      <c r="AB74" s="115">
        <v>210</v>
      </c>
      <c r="AC74" s="115">
        <v>210</v>
      </c>
      <c r="AD74" s="115">
        <v>210</v>
      </c>
      <c r="AE74" s="115">
        <v>210</v>
      </c>
      <c r="AF74" s="115">
        <v>210</v>
      </c>
      <c r="AG74" s="115">
        <v>210</v>
      </c>
      <c r="AH74" s="115">
        <v>210</v>
      </c>
      <c r="AI74" s="115">
        <v>210</v>
      </c>
      <c r="AJ74" s="117">
        <f t="shared" si="5"/>
        <v>2500</v>
      </c>
      <c r="AK74" s="137">
        <v>210</v>
      </c>
      <c r="AL74" s="138">
        <v>210</v>
      </c>
      <c r="AM74" s="138">
        <v>220</v>
      </c>
      <c r="AN74" s="138">
        <v>220</v>
      </c>
      <c r="AO74" s="138">
        <v>220</v>
      </c>
      <c r="AP74" s="138">
        <v>220</v>
      </c>
      <c r="AQ74" s="138">
        <v>220</v>
      </c>
      <c r="AR74" s="138">
        <v>220</v>
      </c>
      <c r="AS74" s="138">
        <v>220</v>
      </c>
      <c r="AT74" s="138">
        <v>220</v>
      </c>
      <c r="AU74" s="138">
        <v>220</v>
      </c>
      <c r="AV74" s="138">
        <v>220</v>
      </c>
      <c r="AW74" s="143">
        <f t="shared" si="8"/>
        <v>2620</v>
      </c>
      <c r="AX74" s="149">
        <v>220</v>
      </c>
      <c r="AY74" s="150">
        <v>220</v>
      </c>
      <c r="AZ74" s="150">
        <v>230</v>
      </c>
      <c r="BA74" s="150">
        <v>230</v>
      </c>
      <c r="BB74" s="150">
        <v>230</v>
      </c>
      <c r="BC74" s="150">
        <v>230</v>
      </c>
      <c r="BD74" s="150">
        <v>230</v>
      </c>
      <c r="BE74" s="150">
        <v>230</v>
      </c>
      <c r="BF74" s="150">
        <v>230</v>
      </c>
      <c r="BG74" s="150">
        <v>230</v>
      </c>
      <c r="BH74" s="150">
        <v>230</v>
      </c>
      <c r="BI74" s="150">
        <v>230</v>
      </c>
      <c r="BJ74" s="151">
        <f t="shared" si="9"/>
        <v>2740</v>
      </c>
      <c r="BK74" s="160">
        <v>230</v>
      </c>
      <c r="BL74" s="165">
        <v>230</v>
      </c>
      <c r="BM74" s="165">
        <v>240</v>
      </c>
      <c r="BN74" s="165">
        <v>240</v>
      </c>
      <c r="BO74" s="165">
        <v>240</v>
      </c>
      <c r="BP74" s="165">
        <v>240</v>
      </c>
      <c r="BQ74" s="165">
        <v>240</v>
      </c>
      <c r="BR74" s="165">
        <v>240</v>
      </c>
      <c r="BS74" s="165">
        <v>240</v>
      </c>
      <c r="BT74" s="165">
        <v>240</v>
      </c>
      <c r="BU74" s="165">
        <v>240</v>
      </c>
      <c r="BV74" s="165">
        <v>240</v>
      </c>
      <c r="BW74" s="161">
        <f t="shared" si="10"/>
        <v>2860</v>
      </c>
    </row>
    <row r="75" spans="1:75" x14ac:dyDescent="0.3">
      <c r="A75" s="231" t="s">
        <v>315</v>
      </c>
      <c r="B75" s="88" t="s">
        <v>140</v>
      </c>
      <c r="C75" s="39" t="s">
        <v>242</v>
      </c>
      <c r="D75" s="38" t="s">
        <v>243</v>
      </c>
      <c r="E75" s="40">
        <v>42891</v>
      </c>
      <c r="F75" s="79">
        <v>450</v>
      </c>
      <c r="G75" s="224">
        <v>450</v>
      </c>
      <c r="H75" s="80" t="s">
        <v>143</v>
      </c>
      <c r="I75" s="112">
        <v>35</v>
      </c>
      <c r="J75" s="130">
        <v>43983</v>
      </c>
      <c r="K75" s="111">
        <v>450</v>
      </c>
      <c r="L75" s="112">
        <v>450</v>
      </c>
      <c r="M75" s="112">
        <v>485</v>
      </c>
      <c r="N75" s="112">
        <v>485</v>
      </c>
      <c r="O75" s="112">
        <v>485</v>
      </c>
      <c r="P75" s="112">
        <v>485</v>
      </c>
      <c r="Q75" s="112">
        <v>485</v>
      </c>
      <c r="R75" s="112">
        <v>485</v>
      </c>
      <c r="S75" s="112">
        <v>485</v>
      </c>
      <c r="T75" s="112">
        <v>485</v>
      </c>
      <c r="U75" s="112">
        <v>485</v>
      </c>
      <c r="V75" s="112">
        <v>485</v>
      </c>
      <c r="W75" s="114">
        <f t="shared" si="7"/>
        <v>5750</v>
      </c>
      <c r="X75" s="115">
        <v>485</v>
      </c>
      <c r="Y75" s="115">
        <v>485</v>
      </c>
      <c r="Z75" s="115">
        <v>485</v>
      </c>
      <c r="AA75" s="115">
        <v>485</v>
      </c>
      <c r="AB75" s="115">
        <v>485</v>
      </c>
      <c r="AC75" s="115">
        <v>485</v>
      </c>
      <c r="AD75" s="115">
        <v>485</v>
      </c>
      <c r="AE75" s="115">
        <v>485</v>
      </c>
      <c r="AF75" s="115">
        <v>485</v>
      </c>
      <c r="AG75" s="115">
        <v>485</v>
      </c>
      <c r="AH75" s="115">
        <v>485</v>
      </c>
      <c r="AI75" s="115">
        <v>485</v>
      </c>
      <c r="AJ75" s="117">
        <f t="shared" si="5"/>
        <v>5820</v>
      </c>
      <c r="AK75" s="137">
        <v>485</v>
      </c>
      <c r="AL75" s="138">
        <v>485</v>
      </c>
      <c r="AM75" s="138">
        <v>505</v>
      </c>
      <c r="AN75" s="138">
        <v>505</v>
      </c>
      <c r="AO75" s="138">
        <v>505</v>
      </c>
      <c r="AP75" s="138">
        <v>505</v>
      </c>
      <c r="AQ75" s="138">
        <v>505</v>
      </c>
      <c r="AR75" s="138">
        <v>505</v>
      </c>
      <c r="AS75" s="138">
        <v>505</v>
      </c>
      <c r="AT75" s="138">
        <v>505</v>
      </c>
      <c r="AU75" s="138">
        <v>505</v>
      </c>
      <c r="AV75" s="138">
        <v>505</v>
      </c>
      <c r="AW75" s="143">
        <f t="shared" si="8"/>
        <v>6020</v>
      </c>
      <c r="AX75" s="149">
        <v>485</v>
      </c>
      <c r="AY75" s="150">
        <v>485</v>
      </c>
      <c r="AZ75" s="150">
        <v>505</v>
      </c>
      <c r="BA75" s="150">
        <v>505</v>
      </c>
      <c r="BB75" s="150">
        <v>505</v>
      </c>
      <c r="BC75" s="150">
        <v>505</v>
      </c>
      <c r="BD75" s="150">
        <v>505</v>
      </c>
      <c r="BE75" s="150">
        <v>505</v>
      </c>
      <c r="BF75" s="150">
        <v>505</v>
      </c>
      <c r="BG75" s="150">
        <v>505</v>
      </c>
      <c r="BH75" s="150">
        <v>505</v>
      </c>
      <c r="BI75" s="150">
        <v>505</v>
      </c>
      <c r="BJ75" s="151">
        <f t="shared" si="9"/>
        <v>6020</v>
      </c>
      <c r="BK75" s="166">
        <v>505</v>
      </c>
      <c r="BL75" s="165">
        <v>505</v>
      </c>
      <c r="BM75" s="165">
        <v>525</v>
      </c>
      <c r="BN75" s="165">
        <v>525</v>
      </c>
      <c r="BO75" s="165">
        <v>525</v>
      </c>
      <c r="BP75" s="165">
        <v>525</v>
      </c>
      <c r="BQ75" s="165">
        <v>525</v>
      </c>
      <c r="BR75" s="165">
        <v>525</v>
      </c>
      <c r="BS75" s="165">
        <v>525</v>
      </c>
      <c r="BT75" s="165">
        <v>525</v>
      </c>
      <c r="BU75" s="165">
        <v>525</v>
      </c>
      <c r="BV75" s="165">
        <v>525</v>
      </c>
      <c r="BW75" s="161">
        <f t="shared" si="10"/>
        <v>6260</v>
      </c>
    </row>
    <row r="76" spans="1:75" x14ac:dyDescent="0.3">
      <c r="A76" s="231" t="s">
        <v>315</v>
      </c>
      <c r="B76" s="88" t="s">
        <v>140</v>
      </c>
      <c r="C76" s="39" t="s">
        <v>244</v>
      </c>
      <c r="D76" s="38" t="s">
        <v>245</v>
      </c>
      <c r="E76" s="40">
        <v>43556</v>
      </c>
      <c r="F76" s="79">
        <v>495</v>
      </c>
      <c r="G76" s="224">
        <v>495</v>
      </c>
      <c r="H76" s="80" t="s">
        <v>143</v>
      </c>
      <c r="I76" s="112">
        <v>20</v>
      </c>
      <c r="J76" s="130">
        <v>43983</v>
      </c>
      <c r="K76" s="111">
        <v>495</v>
      </c>
      <c r="L76" s="112">
        <v>495</v>
      </c>
      <c r="M76" s="112">
        <v>515</v>
      </c>
      <c r="N76" s="112">
        <v>515</v>
      </c>
      <c r="O76" s="112">
        <v>515</v>
      </c>
      <c r="P76" s="112">
        <v>515</v>
      </c>
      <c r="Q76" s="112">
        <v>515</v>
      </c>
      <c r="R76" s="112">
        <v>515</v>
      </c>
      <c r="S76" s="112">
        <v>515</v>
      </c>
      <c r="T76" s="112">
        <v>515</v>
      </c>
      <c r="U76" s="112">
        <v>515</v>
      </c>
      <c r="V76" s="113">
        <v>515</v>
      </c>
      <c r="W76" s="114">
        <f t="shared" si="7"/>
        <v>6140</v>
      </c>
      <c r="X76" s="115">
        <v>515</v>
      </c>
      <c r="Y76" s="115">
        <v>515</v>
      </c>
      <c r="Z76" s="115">
        <v>515</v>
      </c>
      <c r="AA76" s="115">
        <v>515</v>
      </c>
      <c r="AB76" s="115">
        <v>515</v>
      </c>
      <c r="AC76" s="115">
        <v>515</v>
      </c>
      <c r="AD76" s="115">
        <v>515</v>
      </c>
      <c r="AE76" s="115">
        <v>515</v>
      </c>
      <c r="AF76" s="115">
        <v>515</v>
      </c>
      <c r="AG76" s="115">
        <v>515</v>
      </c>
      <c r="AH76" s="115">
        <v>515</v>
      </c>
      <c r="AI76" s="115">
        <v>515</v>
      </c>
      <c r="AJ76" s="117">
        <f t="shared" si="5"/>
        <v>6180</v>
      </c>
      <c r="AK76" s="137">
        <v>515</v>
      </c>
      <c r="AL76" s="138">
        <v>515</v>
      </c>
      <c r="AM76" s="138">
        <v>535</v>
      </c>
      <c r="AN76" s="138">
        <v>535</v>
      </c>
      <c r="AO76" s="138">
        <v>535</v>
      </c>
      <c r="AP76" s="138">
        <v>535</v>
      </c>
      <c r="AQ76" s="138">
        <v>535</v>
      </c>
      <c r="AR76" s="138">
        <v>535</v>
      </c>
      <c r="AS76" s="138">
        <v>535</v>
      </c>
      <c r="AT76" s="138">
        <v>535</v>
      </c>
      <c r="AU76" s="138">
        <v>535</v>
      </c>
      <c r="AV76" s="138">
        <v>535</v>
      </c>
      <c r="AW76" s="143">
        <f t="shared" si="8"/>
        <v>6380</v>
      </c>
      <c r="AX76" s="149">
        <v>515</v>
      </c>
      <c r="AY76" s="150">
        <v>515</v>
      </c>
      <c r="AZ76" s="150">
        <v>535</v>
      </c>
      <c r="BA76" s="150">
        <v>535</v>
      </c>
      <c r="BB76" s="150">
        <v>535</v>
      </c>
      <c r="BC76" s="150">
        <v>535</v>
      </c>
      <c r="BD76" s="150">
        <v>535</v>
      </c>
      <c r="BE76" s="150">
        <v>535</v>
      </c>
      <c r="BF76" s="150">
        <v>535</v>
      </c>
      <c r="BG76" s="150">
        <v>535</v>
      </c>
      <c r="BH76" s="150">
        <v>535</v>
      </c>
      <c r="BI76" s="150">
        <v>535</v>
      </c>
      <c r="BJ76" s="151">
        <f t="shared" si="9"/>
        <v>6380</v>
      </c>
      <c r="BK76" s="166">
        <v>535</v>
      </c>
      <c r="BL76" s="165">
        <v>535</v>
      </c>
      <c r="BM76" s="165">
        <v>555</v>
      </c>
      <c r="BN76" s="165">
        <v>555</v>
      </c>
      <c r="BO76" s="165">
        <v>555</v>
      </c>
      <c r="BP76" s="165">
        <v>555</v>
      </c>
      <c r="BQ76" s="165">
        <v>555</v>
      </c>
      <c r="BR76" s="165">
        <v>555</v>
      </c>
      <c r="BS76" s="165">
        <v>555</v>
      </c>
      <c r="BT76" s="165">
        <v>555</v>
      </c>
      <c r="BU76" s="165">
        <v>555</v>
      </c>
      <c r="BV76" s="165">
        <v>555</v>
      </c>
      <c r="BW76" s="161">
        <f t="shared" si="10"/>
        <v>6620</v>
      </c>
    </row>
    <row r="77" spans="1:75" x14ac:dyDescent="0.3">
      <c r="A77" s="231" t="s">
        <v>315</v>
      </c>
      <c r="B77" s="88" t="s">
        <v>140</v>
      </c>
      <c r="C77" s="39" t="s">
        <v>246</v>
      </c>
      <c r="D77" s="38" t="s">
        <v>247</v>
      </c>
      <c r="E77" s="40">
        <v>42755</v>
      </c>
      <c r="F77" s="79">
        <v>450</v>
      </c>
      <c r="G77" s="224">
        <v>450</v>
      </c>
      <c r="H77" s="80" t="s">
        <v>143</v>
      </c>
      <c r="I77" s="112">
        <v>35</v>
      </c>
      <c r="J77" s="130">
        <v>43983</v>
      </c>
      <c r="K77" s="111">
        <v>450</v>
      </c>
      <c r="L77" s="112">
        <v>450</v>
      </c>
      <c r="M77" s="112">
        <v>485</v>
      </c>
      <c r="N77" s="112">
        <v>485</v>
      </c>
      <c r="O77" s="112">
        <v>485</v>
      </c>
      <c r="P77" s="112">
        <v>485</v>
      </c>
      <c r="Q77" s="112">
        <v>485</v>
      </c>
      <c r="R77" s="112">
        <v>485</v>
      </c>
      <c r="S77" s="112">
        <v>485</v>
      </c>
      <c r="T77" s="112">
        <v>485</v>
      </c>
      <c r="U77" s="112">
        <v>485</v>
      </c>
      <c r="V77" s="112">
        <v>485</v>
      </c>
      <c r="W77" s="114">
        <f t="shared" si="7"/>
        <v>5750</v>
      </c>
      <c r="X77" s="115">
        <v>485</v>
      </c>
      <c r="Y77" s="115">
        <v>485</v>
      </c>
      <c r="Z77" s="115">
        <v>485</v>
      </c>
      <c r="AA77" s="115">
        <v>485</v>
      </c>
      <c r="AB77" s="115">
        <v>485</v>
      </c>
      <c r="AC77" s="115">
        <v>485</v>
      </c>
      <c r="AD77" s="115">
        <v>485</v>
      </c>
      <c r="AE77" s="115">
        <v>485</v>
      </c>
      <c r="AF77" s="115">
        <v>485</v>
      </c>
      <c r="AG77" s="115">
        <v>485</v>
      </c>
      <c r="AH77" s="115">
        <v>485</v>
      </c>
      <c r="AI77" s="115">
        <v>485</v>
      </c>
      <c r="AJ77" s="117">
        <f t="shared" si="5"/>
        <v>5820</v>
      </c>
      <c r="AK77" s="137">
        <v>485</v>
      </c>
      <c r="AL77" s="138">
        <v>485</v>
      </c>
      <c r="AM77" s="138">
        <v>505</v>
      </c>
      <c r="AN77" s="138">
        <v>505</v>
      </c>
      <c r="AO77" s="138">
        <v>505</v>
      </c>
      <c r="AP77" s="138">
        <v>505</v>
      </c>
      <c r="AQ77" s="138">
        <v>505</v>
      </c>
      <c r="AR77" s="138">
        <v>505</v>
      </c>
      <c r="AS77" s="138">
        <v>505</v>
      </c>
      <c r="AT77" s="138">
        <v>505</v>
      </c>
      <c r="AU77" s="138">
        <v>505</v>
      </c>
      <c r="AV77" s="138">
        <v>505</v>
      </c>
      <c r="AW77" s="143">
        <f t="shared" si="8"/>
        <v>6020</v>
      </c>
      <c r="AX77" s="149">
        <v>485</v>
      </c>
      <c r="AY77" s="150">
        <v>485</v>
      </c>
      <c r="AZ77" s="150">
        <v>505</v>
      </c>
      <c r="BA77" s="150">
        <v>505</v>
      </c>
      <c r="BB77" s="150">
        <v>505</v>
      </c>
      <c r="BC77" s="150">
        <v>505</v>
      </c>
      <c r="BD77" s="150">
        <v>505</v>
      </c>
      <c r="BE77" s="150">
        <v>505</v>
      </c>
      <c r="BF77" s="150">
        <v>505</v>
      </c>
      <c r="BG77" s="150">
        <v>505</v>
      </c>
      <c r="BH77" s="150">
        <v>505</v>
      </c>
      <c r="BI77" s="150">
        <v>505</v>
      </c>
      <c r="BJ77" s="151">
        <f t="shared" si="9"/>
        <v>6020</v>
      </c>
      <c r="BK77" s="166">
        <v>505</v>
      </c>
      <c r="BL77" s="165">
        <v>505</v>
      </c>
      <c r="BM77" s="165">
        <v>525</v>
      </c>
      <c r="BN77" s="165">
        <v>525</v>
      </c>
      <c r="BO77" s="165">
        <v>525</v>
      </c>
      <c r="BP77" s="165">
        <v>525</v>
      </c>
      <c r="BQ77" s="165">
        <v>525</v>
      </c>
      <c r="BR77" s="165">
        <v>525</v>
      </c>
      <c r="BS77" s="165">
        <v>525</v>
      </c>
      <c r="BT77" s="165">
        <v>525</v>
      </c>
      <c r="BU77" s="165">
        <v>525</v>
      </c>
      <c r="BV77" s="165">
        <v>525</v>
      </c>
      <c r="BW77" s="161">
        <f t="shared" si="10"/>
        <v>6260</v>
      </c>
    </row>
    <row r="78" spans="1:75" x14ac:dyDescent="0.3">
      <c r="A78" s="231" t="s">
        <v>315</v>
      </c>
      <c r="B78" s="88" t="s">
        <v>165</v>
      </c>
      <c r="C78" s="39">
        <v>105</v>
      </c>
      <c r="D78" s="38" t="s">
        <v>166</v>
      </c>
      <c r="E78" s="42">
        <v>43770</v>
      </c>
      <c r="F78" s="79">
        <v>190</v>
      </c>
      <c r="G78" s="224">
        <v>190</v>
      </c>
      <c r="H78" s="126" t="s">
        <v>167</v>
      </c>
      <c r="I78" s="112"/>
      <c r="J78" s="112"/>
      <c r="K78" s="111">
        <v>190</v>
      </c>
      <c r="L78" s="112">
        <v>190</v>
      </c>
      <c r="M78" s="112">
        <v>200</v>
      </c>
      <c r="N78" s="112">
        <v>200</v>
      </c>
      <c r="O78" s="112">
        <v>200</v>
      </c>
      <c r="P78" s="112">
        <v>200</v>
      </c>
      <c r="Q78" s="112">
        <v>200</v>
      </c>
      <c r="R78" s="112">
        <v>200</v>
      </c>
      <c r="S78" s="112">
        <v>200</v>
      </c>
      <c r="T78" s="112">
        <v>200</v>
      </c>
      <c r="U78" s="112">
        <v>200</v>
      </c>
      <c r="V78" s="113">
        <v>200</v>
      </c>
      <c r="W78" s="114">
        <f t="shared" si="7"/>
        <v>2380</v>
      </c>
      <c r="X78" s="115">
        <v>200</v>
      </c>
      <c r="Y78" s="115">
        <v>200</v>
      </c>
      <c r="Z78" s="115">
        <v>210</v>
      </c>
      <c r="AA78" s="115">
        <v>210</v>
      </c>
      <c r="AB78" s="115">
        <v>210</v>
      </c>
      <c r="AC78" s="115">
        <v>210</v>
      </c>
      <c r="AD78" s="115">
        <v>210</v>
      </c>
      <c r="AE78" s="115">
        <v>210</v>
      </c>
      <c r="AF78" s="115">
        <v>210</v>
      </c>
      <c r="AG78" s="115">
        <v>210</v>
      </c>
      <c r="AH78" s="115">
        <v>210</v>
      </c>
      <c r="AI78" s="115">
        <v>210</v>
      </c>
      <c r="AJ78" s="117">
        <f t="shared" si="5"/>
        <v>2500</v>
      </c>
      <c r="AK78" s="137">
        <v>210</v>
      </c>
      <c r="AL78" s="138">
        <v>210</v>
      </c>
      <c r="AM78" s="138">
        <v>220</v>
      </c>
      <c r="AN78" s="138">
        <v>220</v>
      </c>
      <c r="AO78" s="138">
        <v>220</v>
      </c>
      <c r="AP78" s="138">
        <v>220</v>
      </c>
      <c r="AQ78" s="138">
        <v>220</v>
      </c>
      <c r="AR78" s="138">
        <v>220</v>
      </c>
      <c r="AS78" s="138">
        <v>220</v>
      </c>
      <c r="AT78" s="138">
        <v>220</v>
      </c>
      <c r="AU78" s="138">
        <v>220</v>
      </c>
      <c r="AV78" s="138">
        <v>220</v>
      </c>
      <c r="AW78" s="143">
        <f t="shared" si="8"/>
        <v>2620</v>
      </c>
      <c r="AX78" s="149">
        <v>220</v>
      </c>
      <c r="AY78" s="150">
        <v>220</v>
      </c>
      <c r="AZ78" s="150">
        <v>230</v>
      </c>
      <c r="BA78" s="150">
        <v>230</v>
      </c>
      <c r="BB78" s="150">
        <v>230</v>
      </c>
      <c r="BC78" s="150">
        <v>230</v>
      </c>
      <c r="BD78" s="150">
        <v>230</v>
      </c>
      <c r="BE78" s="150">
        <v>230</v>
      </c>
      <c r="BF78" s="150">
        <v>230</v>
      </c>
      <c r="BG78" s="150">
        <v>230</v>
      </c>
      <c r="BH78" s="150">
        <v>230</v>
      </c>
      <c r="BI78" s="150">
        <v>230</v>
      </c>
      <c r="BJ78" s="151">
        <f t="shared" si="9"/>
        <v>2740</v>
      </c>
      <c r="BK78" s="160">
        <v>230</v>
      </c>
      <c r="BL78" s="165">
        <v>230</v>
      </c>
      <c r="BM78" s="165">
        <v>240</v>
      </c>
      <c r="BN78" s="165">
        <v>240</v>
      </c>
      <c r="BO78" s="165">
        <v>240</v>
      </c>
      <c r="BP78" s="165">
        <v>240</v>
      </c>
      <c r="BQ78" s="165">
        <v>240</v>
      </c>
      <c r="BR78" s="165">
        <v>240</v>
      </c>
      <c r="BS78" s="165">
        <v>240</v>
      </c>
      <c r="BT78" s="165">
        <v>240</v>
      </c>
      <c r="BU78" s="165">
        <v>240</v>
      </c>
      <c r="BV78" s="165">
        <v>240</v>
      </c>
      <c r="BW78" s="161">
        <f t="shared" si="10"/>
        <v>2860</v>
      </c>
    </row>
    <row r="79" spans="1:75" x14ac:dyDescent="0.3">
      <c r="A79" s="231" t="s">
        <v>315</v>
      </c>
      <c r="B79" s="88" t="s">
        <v>165</v>
      </c>
      <c r="C79" s="39">
        <v>106</v>
      </c>
      <c r="D79" s="38" t="s">
        <v>248</v>
      </c>
      <c r="E79" s="42">
        <v>35186</v>
      </c>
      <c r="F79" s="79">
        <v>190</v>
      </c>
      <c r="G79" s="224">
        <v>190</v>
      </c>
      <c r="H79" s="126" t="s">
        <v>167</v>
      </c>
      <c r="I79" s="112"/>
      <c r="J79" s="112"/>
      <c r="K79" s="111">
        <v>190</v>
      </c>
      <c r="L79" s="112">
        <v>190</v>
      </c>
      <c r="M79" s="112">
        <v>200</v>
      </c>
      <c r="N79" s="112">
        <v>200</v>
      </c>
      <c r="O79" s="112">
        <v>200</v>
      </c>
      <c r="P79" s="112">
        <v>200</v>
      </c>
      <c r="Q79" s="112">
        <v>200</v>
      </c>
      <c r="R79" s="112">
        <v>200</v>
      </c>
      <c r="S79" s="112">
        <v>200</v>
      </c>
      <c r="T79" s="112">
        <v>200</v>
      </c>
      <c r="U79" s="112">
        <v>200</v>
      </c>
      <c r="V79" s="113">
        <v>200</v>
      </c>
      <c r="W79" s="114">
        <f t="shared" si="7"/>
        <v>2380</v>
      </c>
      <c r="X79" s="115">
        <v>200</v>
      </c>
      <c r="Y79" s="115">
        <v>200</v>
      </c>
      <c r="Z79" s="115">
        <v>210</v>
      </c>
      <c r="AA79" s="115">
        <v>210</v>
      </c>
      <c r="AB79" s="115">
        <v>210</v>
      </c>
      <c r="AC79" s="115">
        <v>210</v>
      </c>
      <c r="AD79" s="115">
        <v>210</v>
      </c>
      <c r="AE79" s="115">
        <v>210</v>
      </c>
      <c r="AF79" s="115">
        <v>210</v>
      </c>
      <c r="AG79" s="115">
        <v>210</v>
      </c>
      <c r="AH79" s="115">
        <v>210</v>
      </c>
      <c r="AI79" s="115">
        <v>210</v>
      </c>
      <c r="AJ79" s="117">
        <f t="shared" si="5"/>
        <v>2500</v>
      </c>
      <c r="AK79" s="137">
        <v>210</v>
      </c>
      <c r="AL79" s="138">
        <v>210</v>
      </c>
      <c r="AM79" s="138">
        <v>220</v>
      </c>
      <c r="AN79" s="138">
        <v>220</v>
      </c>
      <c r="AO79" s="138">
        <v>220</v>
      </c>
      <c r="AP79" s="138">
        <v>220</v>
      </c>
      <c r="AQ79" s="138">
        <v>220</v>
      </c>
      <c r="AR79" s="138">
        <v>220</v>
      </c>
      <c r="AS79" s="138">
        <v>220</v>
      </c>
      <c r="AT79" s="138">
        <v>220</v>
      </c>
      <c r="AU79" s="138">
        <v>220</v>
      </c>
      <c r="AV79" s="138">
        <v>220</v>
      </c>
      <c r="AW79" s="143">
        <f t="shared" si="8"/>
        <v>2620</v>
      </c>
      <c r="AX79" s="149">
        <v>220</v>
      </c>
      <c r="AY79" s="150">
        <v>220</v>
      </c>
      <c r="AZ79" s="150">
        <v>230</v>
      </c>
      <c r="BA79" s="150">
        <v>230</v>
      </c>
      <c r="BB79" s="150">
        <v>230</v>
      </c>
      <c r="BC79" s="150">
        <v>230</v>
      </c>
      <c r="BD79" s="150">
        <v>230</v>
      </c>
      <c r="BE79" s="150">
        <v>230</v>
      </c>
      <c r="BF79" s="150">
        <v>230</v>
      </c>
      <c r="BG79" s="150">
        <v>230</v>
      </c>
      <c r="BH79" s="150">
        <v>230</v>
      </c>
      <c r="BI79" s="150">
        <v>230</v>
      </c>
      <c r="BJ79" s="151">
        <f t="shared" si="9"/>
        <v>2740</v>
      </c>
      <c r="BK79" s="160">
        <v>230</v>
      </c>
      <c r="BL79" s="165">
        <v>230</v>
      </c>
      <c r="BM79" s="165">
        <v>240</v>
      </c>
      <c r="BN79" s="165">
        <v>240</v>
      </c>
      <c r="BO79" s="165">
        <v>240</v>
      </c>
      <c r="BP79" s="165">
        <v>240</v>
      </c>
      <c r="BQ79" s="165">
        <v>240</v>
      </c>
      <c r="BR79" s="165">
        <v>240</v>
      </c>
      <c r="BS79" s="165">
        <v>240</v>
      </c>
      <c r="BT79" s="165">
        <v>240</v>
      </c>
      <c r="BU79" s="165">
        <v>240</v>
      </c>
      <c r="BV79" s="165">
        <v>240</v>
      </c>
      <c r="BW79" s="161">
        <f t="shared" si="10"/>
        <v>2860</v>
      </c>
    </row>
    <row r="80" spans="1:75" x14ac:dyDescent="0.3">
      <c r="A80" s="231" t="s">
        <v>315</v>
      </c>
      <c r="B80" s="88" t="s">
        <v>140</v>
      </c>
      <c r="C80" s="39" t="s">
        <v>249</v>
      </c>
      <c r="D80" s="38" t="s">
        <v>250</v>
      </c>
      <c r="E80" s="40">
        <v>42320</v>
      </c>
      <c r="F80" s="79">
        <v>625</v>
      </c>
      <c r="G80" s="224">
        <v>625</v>
      </c>
      <c r="H80" s="80" t="s">
        <v>143</v>
      </c>
      <c r="I80" s="112">
        <v>0</v>
      </c>
      <c r="J80" s="130"/>
      <c r="K80" s="111">
        <v>625</v>
      </c>
      <c r="L80" s="112">
        <v>625</v>
      </c>
      <c r="M80" s="112">
        <v>625</v>
      </c>
      <c r="N80" s="112">
        <v>625</v>
      </c>
      <c r="O80" s="112">
        <v>625</v>
      </c>
      <c r="P80" s="112">
        <v>625</v>
      </c>
      <c r="Q80" s="112">
        <v>625</v>
      </c>
      <c r="R80" s="112">
        <v>625</v>
      </c>
      <c r="S80" s="112">
        <v>625</v>
      </c>
      <c r="T80" s="112">
        <v>625</v>
      </c>
      <c r="U80" s="112">
        <v>625</v>
      </c>
      <c r="V80" s="113">
        <v>625</v>
      </c>
      <c r="W80" s="114">
        <f t="shared" si="7"/>
        <v>7500</v>
      </c>
      <c r="X80" s="115">
        <v>625</v>
      </c>
      <c r="Y80" s="115">
        <v>625</v>
      </c>
      <c r="Z80" s="115">
        <v>625</v>
      </c>
      <c r="AA80" s="115">
        <v>625</v>
      </c>
      <c r="AB80" s="115">
        <v>625</v>
      </c>
      <c r="AC80" s="115">
        <v>625</v>
      </c>
      <c r="AD80" s="115">
        <v>625</v>
      </c>
      <c r="AE80" s="115">
        <v>625</v>
      </c>
      <c r="AF80" s="115">
        <v>625</v>
      </c>
      <c r="AG80" s="115">
        <v>625</v>
      </c>
      <c r="AH80" s="115">
        <v>625</v>
      </c>
      <c r="AI80" s="115">
        <v>625</v>
      </c>
      <c r="AJ80" s="117">
        <f t="shared" si="5"/>
        <v>7500</v>
      </c>
      <c r="AK80" s="137">
        <v>625</v>
      </c>
      <c r="AL80" s="138">
        <v>625</v>
      </c>
      <c r="AM80" s="138">
        <v>645</v>
      </c>
      <c r="AN80" s="138">
        <v>645</v>
      </c>
      <c r="AO80" s="138">
        <v>645</v>
      </c>
      <c r="AP80" s="138">
        <v>645</v>
      </c>
      <c r="AQ80" s="138">
        <v>645</v>
      </c>
      <c r="AR80" s="138">
        <v>645</v>
      </c>
      <c r="AS80" s="138">
        <v>645</v>
      </c>
      <c r="AT80" s="138">
        <v>645</v>
      </c>
      <c r="AU80" s="138">
        <v>645</v>
      </c>
      <c r="AV80" s="138">
        <v>645</v>
      </c>
      <c r="AW80" s="143">
        <f t="shared" si="8"/>
        <v>7700</v>
      </c>
      <c r="AX80" s="149">
        <v>625</v>
      </c>
      <c r="AY80" s="150">
        <v>625</v>
      </c>
      <c r="AZ80" s="150">
        <v>645</v>
      </c>
      <c r="BA80" s="150">
        <v>645</v>
      </c>
      <c r="BB80" s="150">
        <v>645</v>
      </c>
      <c r="BC80" s="150">
        <v>645</v>
      </c>
      <c r="BD80" s="150">
        <v>645</v>
      </c>
      <c r="BE80" s="150">
        <v>645</v>
      </c>
      <c r="BF80" s="150">
        <v>645</v>
      </c>
      <c r="BG80" s="150">
        <v>645</v>
      </c>
      <c r="BH80" s="150">
        <v>645</v>
      </c>
      <c r="BI80" s="150">
        <v>645</v>
      </c>
      <c r="BJ80" s="151">
        <f t="shared" si="9"/>
        <v>7700</v>
      </c>
      <c r="BK80" s="166">
        <v>645</v>
      </c>
      <c r="BL80" s="165">
        <v>645</v>
      </c>
      <c r="BM80" s="165">
        <v>665</v>
      </c>
      <c r="BN80" s="165">
        <v>665</v>
      </c>
      <c r="BO80" s="165">
        <v>665</v>
      </c>
      <c r="BP80" s="165">
        <v>665</v>
      </c>
      <c r="BQ80" s="165">
        <v>665</v>
      </c>
      <c r="BR80" s="165">
        <v>665</v>
      </c>
      <c r="BS80" s="165">
        <v>665</v>
      </c>
      <c r="BT80" s="165">
        <v>665</v>
      </c>
      <c r="BU80" s="165">
        <v>665</v>
      </c>
      <c r="BV80" s="165">
        <v>665</v>
      </c>
      <c r="BW80" s="161">
        <f t="shared" si="10"/>
        <v>7940</v>
      </c>
    </row>
    <row r="81" spans="1:75" x14ac:dyDescent="0.3">
      <c r="A81" s="231" t="s">
        <v>315</v>
      </c>
      <c r="B81" s="88" t="s">
        <v>165</v>
      </c>
      <c r="C81" s="39">
        <v>108</v>
      </c>
      <c r="D81" s="38" t="s">
        <v>251</v>
      </c>
      <c r="E81" s="42">
        <v>42587</v>
      </c>
      <c r="F81" s="79">
        <v>190</v>
      </c>
      <c r="G81" s="224">
        <v>190</v>
      </c>
      <c r="H81" s="126" t="s">
        <v>167</v>
      </c>
      <c r="I81" s="112"/>
      <c r="J81" s="112"/>
      <c r="K81" s="111">
        <v>190</v>
      </c>
      <c r="L81" s="112">
        <v>190</v>
      </c>
      <c r="M81" s="112">
        <v>200</v>
      </c>
      <c r="N81" s="112">
        <v>200</v>
      </c>
      <c r="O81" s="112">
        <v>200</v>
      </c>
      <c r="P81" s="112">
        <v>200</v>
      </c>
      <c r="Q81" s="112">
        <v>200</v>
      </c>
      <c r="R81" s="112">
        <v>200</v>
      </c>
      <c r="S81" s="112">
        <v>200</v>
      </c>
      <c r="T81" s="112">
        <v>200</v>
      </c>
      <c r="U81" s="112">
        <v>200</v>
      </c>
      <c r="V81" s="113">
        <v>200</v>
      </c>
      <c r="W81" s="114">
        <f t="shared" si="7"/>
        <v>2380</v>
      </c>
      <c r="X81" s="115">
        <v>200</v>
      </c>
      <c r="Y81" s="115">
        <v>200</v>
      </c>
      <c r="Z81" s="115">
        <v>210</v>
      </c>
      <c r="AA81" s="115">
        <v>210</v>
      </c>
      <c r="AB81" s="115">
        <v>210</v>
      </c>
      <c r="AC81" s="115">
        <v>210</v>
      </c>
      <c r="AD81" s="115">
        <v>210</v>
      </c>
      <c r="AE81" s="115">
        <v>210</v>
      </c>
      <c r="AF81" s="115">
        <v>210</v>
      </c>
      <c r="AG81" s="115">
        <v>210</v>
      </c>
      <c r="AH81" s="115">
        <v>210</v>
      </c>
      <c r="AI81" s="115">
        <v>210</v>
      </c>
      <c r="AJ81" s="117">
        <f t="shared" si="5"/>
        <v>2500</v>
      </c>
      <c r="AK81" s="137">
        <v>210</v>
      </c>
      <c r="AL81" s="138">
        <v>210</v>
      </c>
      <c r="AM81" s="138">
        <v>220</v>
      </c>
      <c r="AN81" s="138">
        <v>220</v>
      </c>
      <c r="AO81" s="138">
        <v>220</v>
      </c>
      <c r="AP81" s="138">
        <v>220</v>
      </c>
      <c r="AQ81" s="138">
        <v>220</v>
      </c>
      <c r="AR81" s="138">
        <v>220</v>
      </c>
      <c r="AS81" s="138">
        <v>220</v>
      </c>
      <c r="AT81" s="138">
        <v>220</v>
      </c>
      <c r="AU81" s="138">
        <v>220</v>
      </c>
      <c r="AV81" s="138">
        <v>220</v>
      </c>
      <c r="AW81" s="143">
        <f t="shared" si="8"/>
        <v>2620</v>
      </c>
      <c r="AX81" s="149">
        <v>220</v>
      </c>
      <c r="AY81" s="150">
        <v>220</v>
      </c>
      <c r="AZ81" s="150">
        <v>230</v>
      </c>
      <c r="BA81" s="150">
        <v>230</v>
      </c>
      <c r="BB81" s="150">
        <v>230</v>
      </c>
      <c r="BC81" s="150">
        <v>230</v>
      </c>
      <c r="BD81" s="150">
        <v>230</v>
      </c>
      <c r="BE81" s="150">
        <v>230</v>
      </c>
      <c r="BF81" s="150">
        <v>230</v>
      </c>
      <c r="BG81" s="150">
        <v>230</v>
      </c>
      <c r="BH81" s="150">
        <v>230</v>
      </c>
      <c r="BI81" s="150">
        <v>230</v>
      </c>
      <c r="BJ81" s="151">
        <f t="shared" si="9"/>
        <v>2740</v>
      </c>
      <c r="BK81" s="160">
        <v>230</v>
      </c>
      <c r="BL81" s="165">
        <v>230</v>
      </c>
      <c r="BM81" s="165">
        <v>240</v>
      </c>
      <c r="BN81" s="165">
        <v>240</v>
      </c>
      <c r="BO81" s="165">
        <v>240</v>
      </c>
      <c r="BP81" s="165">
        <v>240</v>
      </c>
      <c r="BQ81" s="165">
        <v>240</v>
      </c>
      <c r="BR81" s="165">
        <v>240</v>
      </c>
      <c r="BS81" s="165">
        <v>240</v>
      </c>
      <c r="BT81" s="165">
        <v>240</v>
      </c>
      <c r="BU81" s="165">
        <v>240</v>
      </c>
      <c r="BV81" s="165">
        <v>240</v>
      </c>
      <c r="BW81" s="161">
        <f t="shared" si="10"/>
        <v>2860</v>
      </c>
    </row>
    <row r="82" spans="1:75" x14ac:dyDescent="0.3">
      <c r="A82" s="231" t="s">
        <v>315</v>
      </c>
      <c r="B82" s="88" t="s">
        <v>140</v>
      </c>
      <c r="C82" s="39" t="s">
        <v>252</v>
      </c>
      <c r="D82" s="38" t="s">
        <v>253</v>
      </c>
      <c r="E82" s="40">
        <v>39600</v>
      </c>
      <c r="F82" s="79">
        <v>540</v>
      </c>
      <c r="G82" s="224">
        <v>540</v>
      </c>
      <c r="H82" s="80" t="s">
        <v>143</v>
      </c>
      <c r="I82" s="112">
        <v>0</v>
      </c>
      <c r="J82" s="130"/>
      <c r="K82" s="111">
        <v>540</v>
      </c>
      <c r="L82" s="112">
        <v>540</v>
      </c>
      <c r="M82" s="112">
        <v>540</v>
      </c>
      <c r="N82" s="112">
        <v>540</v>
      </c>
      <c r="O82" s="112">
        <v>540</v>
      </c>
      <c r="P82" s="112">
        <v>540</v>
      </c>
      <c r="Q82" s="112">
        <v>540</v>
      </c>
      <c r="R82" s="112">
        <v>540</v>
      </c>
      <c r="S82" s="112">
        <v>540</v>
      </c>
      <c r="T82" s="112">
        <v>540</v>
      </c>
      <c r="U82" s="112">
        <v>540</v>
      </c>
      <c r="V82" s="112">
        <v>540</v>
      </c>
      <c r="W82" s="114">
        <f t="shared" si="7"/>
        <v>6480</v>
      </c>
      <c r="X82" s="115">
        <v>540</v>
      </c>
      <c r="Y82" s="115">
        <v>540</v>
      </c>
      <c r="Z82" s="115">
        <v>540</v>
      </c>
      <c r="AA82" s="115">
        <v>540</v>
      </c>
      <c r="AB82" s="115">
        <v>540</v>
      </c>
      <c r="AC82" s="115">
        <v>540</v>
      </c>
      <c r="AD82" s="115">
        <v>540</v>
      </c>
      <c r="AE82" s="115">
        <v>540</v>
      </c>
      <c r="AF82" s="115">
        <v>540</v>
      </c>
      <c r="AG82" s="115">
        <v>540</v>
      </c>
      <c r="AH82" s="115">
        <v>540</v>
      </c>
      <c r="AI82" s="115">
        <v>540</v>
      </c>
      <c r="AJ82" s="117">
        <f t="shared" si="5"/>
        <v>6480</v>
      </c>
      <c r="AK82" s="137">
        <v>540</v>
      </c>
      <c r="AL82" s="138">
        <v>540</v>
      </c>
      <c r="AM82" s="138">
        <v>560</v>
      </c>
      <c r="AN82" s="138">
        <v>560</v>
      </c>
      <c r="AO82" s="138">
        <v>560</v>
      </c>
      <c r="AP82" s="138">
        <v>560</v>
      </c>
      <c r="AQ82" s="138">
        <v>560</v>
      </c>
      <c r="AR82" s="138">
        <v>560</v>
      </c>
      <c r="AS82" s="138">
        <v>560</v>
      </c>
      <c r="AT82" s="138">
        <v>560</v>
      </c>
      <c r="AU82" s="138">
        <v>560</v>
      </c>
      <c r="AV82" s="138">
        <v>560</v>
      </c>
      <c r="AW82" s="143">
        <f t="shared" si="8"/>
        <v>6680</v>
      </c>
      <c r="AX82" s="149">
        <v>540</v>
      </c>
      <c r="AY82" s="150">
        <v>540</v>
      </c>
      <c r="AZ82" s="150">
        <v>560</v>
      </c>
      <c r="BA82" s="150">
        <v>560</v>
      </c>
      <c r="BB82" s="150">
        <v>560</v>
      </c>
      <c r="BC82" s="150">
        <v>560</v>
      </c>
      <c r="BD82" s="150">
        <v>560</v>
      </c>
      <c r="BE82" s="150">
        <v>560</v>
      </c>
      <c r="BF82" s="150">
        <v>560</v>
      </c>
      <c r="BG82" s="150">
        <v>560</v>
      </c>
      <c r="BH82" s="150">
        <v>560</v>
      </c>
      <c r="BI82" s="150">
        <v>560</v>
      </c>
      <c r="BJ82" s="151">
        <f t="shared" si="9"/>
        <v>6680</v>
      </c>
      <c r="BK82" s="166">
        <v>560</v>
      </c>
      <c r="BL82" s="165">
        <v>560</v>
      </c>
      <c r="BM82" s="165">
        <v>580</v>
      </c>
      <c r="BN82" s="165">
        <v>580</v>
      </c>
      <c r="BO82" s="165">
        <v>580</v>
      </c>
      <c r="BP82" s="165">
        <v>580</v>
      </c>
      <c r="BQ82" s="165">
        <v>580</v>
      </c>
      <c r="BR82" s="165">
        <v>580</v>
      </c>
      <c r="BS82" s="165">
        <v>580</v>
      </c>
      <c r="BT82" s="165">
        <v>580</v>
      </c>
      <c r="BU82" s="165">
        <v>580</v>
      </c>
      <c r="BV82" s="165">
        <v>580</v>
      </c>
      <c r="BW82" s="161">
        <f t="shared" si="10"/>
        <v>6920</v>
      </c>
    </row>
    <row r="83" spans="1:75" ht="15" thickBot="1" x14ac:dyDescent="0.35">
      <c r="A83" s="231" t="s">
        <v>315</v>
      </c>
      <c r="B83" s="89" t="s">
        <v>133</v>
      </c>
      <c r="C83" s="101" t="s">
        <v>254</v>
      </c>
      <c r="D83" s="102" t="s">
        <v>152</v>
      </c>
      <c r="E83" s="103"/>
      <c r="F83" s="106">
        <v>0</v>
      </c>
      <c r="G83" s="225">
        <v>0</v>
      </c>
      <c r="H83" s="128" t="s">
        <v>136</v>
      </c>
      <c r="I83" s="112"/>
      <c r="J83" s="112"/>
      <c r="K83" s="111">
        <v>0</v>
      </c>
      <c r="L83" s="112">
        <v>450</v>
      </c>
      <c r="M83" s="112">
        <v>450</v>
      </c>
      <c r="N83" s="112">
        <v>450</v>
      </c>
      <c r="O83" s="112">
        <v>450</v>
      </c>
      <c r="P83" s="112">
        <v>450</v>
      </c>
      <c r="Q83" s="112">
        <v>450</v>
      </c>
      <c r="R83" s="112">
        <v>0</v>
      </c>
      <c r="S83" s="112">
        <v>0</v>
      </c>
      <c r="T83" s="112">
        <v>0</v>
      </c>
      <c r="U83" s="112">
        <v>0</v>
      </c>
      <c r="V83" s="113">
        <v>0</v>
      </c>
      <c r="W83" s="114">
        <f t="shared" si="7"/>
        <v>2700</v>
      </c>
      <c r="X83" s="115">
        <v>0</v>
      </c>
      <c r="Y83" s="115">
        <v>475</v>
      </c>
      <c r="Z83" s="115">
        <v>475</v>
      </c>
      <c r="AA83" s="115">
        <v>475</v>
      </c>
      <c r="AB83" s="115">
        <v>475</v>
      </c>
      <c r="AC83" s="115">
        <v>475</v>
      </c>
      <c r="AD83" s="115">
        <v>475</v>
      </c>
      <c r="AE83" s="116">
        <v>0</v>
      </c>
      <c r="AF83" s="116">
        <v>0</v>
      </c>
      <c r="AG83" s="116">
        <v>0</v>
      </c>
      <c r="AH83" s="116">
        <v>0</v>
      </c>
      <c r="AI83" s="116">
        <v>0</v>
      </c>
      <c r="AJ83" s="117">
        <f t="shared" si="5"/>
        <v>2850</v>
      </c>
      <c r="AK83" s="137">
        <v>0</v>
      </c>
      <c r="AL83" s="138">
        <v>475</v>
      </c>
      <c r="AM83" s="138">
        <v>475</v>
      </c>
      <c r="AN83" s="138">
        <v>475</v>
      </c>
      <c r="AO83" s="138">
        <v>475</v>
      </c>
      <c r="AP83" s="138">
        <v>475</v>
      </c>
      <c r="AQ83" s="138">
        <v>475</v>
      </c>
      <c r="AR83" s="138"/>
      <c r="AS83" s="138"/>
      <c r="AT83" s="138"/>
      <c r="AU83" s="138"/>
      <c r="AV83" s="138"/>
      <c r="AW83" s="143">
        <f t="shared" si="8"/>
        <v>2850</v>
      </c>
      <c r="AX83" s="149">
        <v>0</v>
      </c>
      <c r="AY83" s="150">
        <v>475</v>
      </c>
      <c r="AZ83" s="150">
        <v>475</v>
      </c>
      <c r="BA83" s="150">
        <v>475</v>
      </c>
      <c r="BB83" s="150">
        <v>475</v>
      </c>
      <c r="BC83" s="150">
        <v>475</v>
      </c>
      <c r="BD83" s="150">
        <v>475</v>
      </c>
      <c r="BE83" s="150"/>
      <c r="BF83" s="150"/>
      <c r="BG83" s="150"/>
      <c r="BH83" s="150"/>
      <c r="BI83" s="150"/>
      <c r="BJ83" s="151">
        <f t="shared" si="9"/>
        <v>2850</v>
      </c>
      <c r="BK83" s="162">
        <v>0</v>
      </c>
      <c r="BL83" s="167">
        <v>500</v>
      </c>
      <c r="BM83" s="167">
        <v>500</v>
      </c>
      <c r="BN83" s="167">
        <v>500</v>
      </c>
      <c r="BO83" s="167">
        <v>500</v>
      </c>
      <c r="BP83" s="167">
        <v>500</v>
      </c>
      <c r="BQ83" s="167">
        <v>500</v>
      </c>
      <c r="BR83" s="167"/>
      <c r="BS83" s="167"/>
      <c r="BT83" s="167"/>
      <c r="BU83" s="167"/>
      <c r="BV83" s="167"/>
      <c r="BW83" s="163">
        <f t="shared" si="10"/>
        <v>3000</v>
      </c>
    </row>
    <row r="84" spans="1:75" x14ac:dyDescent="0.3">
      <c r="B84" s="85" t="s">
        <v>255</v>
      </c>
      <c r="C84" s="86"/>
      <c r="D84" s="86"/>
      <c r="E84" s="86"/>
      <c r="F84" s="87">
        <f>SUM(F3:F83)</f>
        <v>24614</v>
      </c>
      <c r="G84" s="87">
        <f>SUM(G3:G83)</f>
        <v>22960</v>
      </c>
      <c r="H84" s="86"/>
      <c r="I84" s="87"/>
      <c r="J84" s="134"/>
      <c r="K84" s="93">
        <f t="shared" ref="K84:M84" si="11">SUM(K3:K83)</f>
        <v>21904</v>
      </c>
      <c r="L84" s="87">
        <f t="shared" si="11"/>
        <v>28204</v>
      </c>
      <c r="M84" s="87">
        <f t="shared" si="11"/>
        <v>30785</v>
      </c>
      <c r="N84" s="87">
        <f t="shared" ref="N84:U84" si="12">SUM(N3:N83)</f>
        <v>30785</v>
      </c>
      <c r="O84" s="87">
        <f t="shared" si="12"/>
        <v>33365</v>
      </c>
      <c r="P84" s="87">
        <f t="shared" si="12"/>
        <v>33365</v>
      </c>
      <c r="Q84" s="87">
        <f t="shared" si="12"/>
        <v>33365</v>
      </c>
      <c r="R84" s="87">
        <f t="shared" si="12"/>
        <v>27065</v>
      </c>
      <c r="S84" s="87">
        <f t="shared" si="12"/>
        <v>27065</v>
      </c>
      <c r="T84" s="87">
        <f t="shared" si="12"/>
        <v>27065</v>
      </c>
      <c r="U84" s="87">
        <f t="shared" si="12"/>
        <v>27065</v>
      </c>
      <c r="V84" s="87">
        <f t="shared" ref="V84:AI84" si="13">SUM(V3:V83)</f>
        <v>27065</v>
      </c>
      <c r="W84" s="122">
        <f t="shared" si="7"/>
        <v>347098</v>
      </c>
      <c r="X84" s="87">
        <f t="shared" si="13"/>
        <v>26425</v>
      </c>
      <c r="Y84" s="87">
        <f t="shared" si="13"/>
        <v>33075</v>
      </c>
      <c r="Z84" s="87">
        <f t="shared" si="13"/>
        <v>33685</v>
      </c>
      <c r="AA84" s="87">
        <f t="shared" si="13"/>
        <v>33685</v>
      </c>
      <c r="AB84" s="87">
        <f t="shared" si="13"/>
        <v>33710</v>
      </c>
      <c r="AC84" s="87">
        <f t="shared" si="13"/>
        <v>33710</v>
      </c>
      <c r="AD84" s="87">
        <f t="shared" si="13"/>
        <v>33710</v>
      </c>
      <c r="AE84" s="87">
        <f t="shared" si="13"/>
        <v>27060</v>
      </c>
      <c r="AF84" s="87">
        <f t="shared" si="13"/>
        <v>27060</v>
      </c>
      <c r="AG84" s="87">
        <f t="shared" si="13"/>
        <v>27060</v>
      </c>
      <c r="AH84" s="87">
        <f t="shared" si="13"/>
        <v>27060</v>
      </c>
      <c r="AI84" s="87">
        <f t="shared" si="13"/>
        <v>27060</v>
      </c>
      <c r="AJ84" s="119">
        <f t="shared" ref="AJ84" si="14">SUM(X84:AI84)</f>
        <v>363300</v>
      </c>
      <c r="AK84" s="93">
        <f t="shared" ref="AK84:AV84" si="15">SUM(AK3:AK83)</f>
        <v>26640</v>
      </c>
      <c r="AL84" s="87">
        <f t="shared" si="15"/>
        <v>33765</v>
      </c>
      <c r="AM84" s="87">
        <f t="shared" si="15"/>
        <v>34775</v>
      </c>
      <c r="AN84" s="87">
        <f t="shared" si="15"/>
        <v>34775</v>
      </c>
      <c r="AO84" s="87">
        <f t="shared" si="15"/>
        <v>34775</v>
      </c>
      <c r="AP84" s="87">
        <f t="shared" si="15"/>
        <v>34775</v>
      </c>
      <c r="AQ84" s="87">
        <f t="shared" si="15"/>
        <v>34775</v>
      </c>
      <c r="AR84" s="87">
        <f t="shared" si="15"/>
        <v>27175</v>
      </c>
      <c r="AS84" s="87">
        <f t="shared" si="15"/>
        <v>27175</v>
      </c>
      <c r="AT84" s="87">
        <f t="shared" si="15"/>
        <v>27175</v>
      </c>
      <c r="AU84" s="87">
        <f t="shared" si="15"/>
        <v>27175</v>
      </c>
      <c r="AV84" s="87">
        <f t="shared" si="15"/>
        <v>27175</v>
      </c>
      <c r="AW84" s="172">
        <f t="shared" si="8"/>
        <v>370155</v>
      </c>
      <c r="AX84" s="93">
        <f t="shared" ref="AX84:BI84" si="16">SUM(AX3:AX83)</f>
        <v>26930</v>
      </c>
      <c r="AY84" s="87">
        <f t="shared" si="16"/>
        <v>34055</v>
      </c>
      <c r="AZ84" s="87">
        <f t="shared" si="16"/>
        <v>34965</v>
      </c>
      <c r="BA84" s="87">
        <f t="shared" si="16"/>
        <v>34965</v>
      </c>
      <c r="BB84" s="87">
        <f t="shared" si="16"/>
        <v>34990</v>
      </c>
      <c r="BC84" s="87">
        <f t="shared" si="16"/>
        <v>34990</v>
      </c>
      <c r="BD84" s="87">
        <f t="shared" si="16"/>
        <v>34990</v>
      </c>
      <c r="BE84" s="87">
        <f t="shared" si="16"/>
        <v>27390</v>
      </c>
      <c r="BF84" s="87">
        <f t="shared" si="16"/>
        <v>27390</v>
      </c>
      <c r="BG84" s="87">
        <f t="shared" si="16"/>
        <v>27390</v>
      </c>
      <c r="BH84" s="87">
        <f t="shared" si="16"/>
        <v>27390</v>
      </c>
      <c r="BI84" s="87">
        <f t="shared" si="16"/>
        <v>27390</v>
      </c>
      <c r="BJ84" s="170">
        <f t="shared" si="9"/>
        <v>372835</v>
      </c>
      <c r="BK84" s="156">
        <f t="shared" ref="BK84:BV84" si="17">SUM(BK3:BK83)</f>
        <v>27705</v>
      </c>
      <c r="BL84" s="157">
        <f t="shared" si="17"/>
        <v>35130</v>
      </c>
      <c r="BM84" s="157">
        <f t="shared" si="17"/>
        <v>36120</v>
      </c>
      <c r="BN84" s="157">
        <f t="shared" si="17"/>
        <v>36140</v>
      </c>
      <c r="BO84" s="157">
        <f t="shared" si="17"/>
        <v>36140</v>
      </c>
      <c r="BP84" s="157">
        <f t="shared" si="17"/>
        <v>36140</v>
      </c>
      <c r="BQ84" s="157">
        <f t="shared" si="17"/>
        <v>36140</v>
      </c>
      <c r="BR84" s="157">
        <f t="shared" si="17"/>
        <v>28715</v>
      </c>
      <c r="BS84" s="157">
        <f t="shared" si="17"/>
        <v>28715</v>
      </c>
      <c r="BT84" s="157">
        <f t="shared" si="17"/>
        <v>28715</v>
      </c>
      <c r="BU84" s="157">
        <f t="shared" si="17"/>
        <v>28715</v>
      </c>
      <c r="BV84" s="157">
        <f t="shared" si="17"/>
        <v>28715</v>
      </c>
      <c r="BW84" s="168">
        <f t="shared" si="10"/>
        <v>387090</v>
      </c>
    </row>
    <row r="85" spans="1:75" ht="15" thickBot="1" x14ac:dyDescent="0.35">
      <c r="B85" s="89" t="s">
        <v>256</v>
      </c>
      <c r="C85" s="201"/>
      <c r="D85" s="201"/>
      <c r="E85" s="201"/>
      <c r="F85" s="104"/>
      <c r="G85" s="104"/>
      <c r="H85" s="201"/>
      <c r="I85" s="104"/>
      <c r="J85" s="135"/>
      <c r="K85" s="95">
        <f>SUM(K84*0.9)</f>
        <v>19713.600000000002</v>
      </c>
      <c r="L85" s="104">
        <f t="shared" ref="L85:V85" si="18">SUM(L84*0.9)</f>
        <v>25383.600000000002</v>
      </c>
      <c r="M85" s="104">
        <f t="shared" si="18"/>
        <v>27706.5</v>
      </c>
      <c r="N85" s="104">
        <f t="shared" si="18"/>
        <v>27706.5</v>
      </c>
      <c r="O85" s="104">
        <f t="shared" si="18"/>
        <v>30028.5</v>
      </c>
      <c r="P85" s="104">
        <f t="shared" si="18"/>
        <v>30028.5</v>
      </c>
      <c r="Q85" s="104">
        <f t="shared" si="18"/>
        <v>30028.5</v>
      </c>
      <c r="R85" s="104">
        <f t="shared" si="18"/>
        <v>24358.5</v>
      </c>
      <c r="S85" s="104">
        <f t="shared" si="18"/>
        <v>24358.5</v>
      </c>
      <c r="T85" s="104">
        <f t="shared" si="18"/>
        <v>24358.5</v>
      </c>
      <c r="U85" s="104">
        <f t="shared" si="18"/>
        <v>24358.5</v>
      </c>
      <c r="V85" s="104">
        <f t="shared" si="18"/>
        <v>24358.5</v>
      </c>
      <c r="W85" s="118">
        <f t="shared" si="7"/>
        <v>312388.2</v>
      </c>
      <c r="X85" s="120">
        <f>SUM(X84*0.9)</f>
        <v>23782.5</v>
      </c>
      <c r="Y85" s="120">
        <f>SUM(Y84*0.9)</f>
        <v>29767.5</v>
      </c>
      <c r="Z85" s="120">
        <f t="shared" ref="Z85:AJ85" si="19">SUM(Z84*0.9)</f>
        <v>30316.5</v>
      </c>
      <c r="AA85" s="120">
        <f t="shared" si="19"/>
        <v>30316.5</v>
      </c>
      <c r="AB85" s="120">
        <f t="shared" si="19"/>
        <v>30339</v>
      </c>
      <c r="AC85" s="120">
        <f t="shared" si="19"/>
        <v>30339</v>
      </c>
      <c r="AD85" s="120">
        <f t="shared" si="19"/>
        <v>30339</v>
      </c>
      <c r="AE85" s="120">
        <f t="shared" si="19"/>
        <v>24354</v>
      </c>
      <c r="AF85" s="120">
        <f t="shared" si="19"/>
        <v>24354</v>
      </c>
      <c r="AG85" s="120">
        <f t="shared" si="19"/>
        <v>24354</v>
      </c>
      <c r="AH85" s="120">
        <f t="shared" si="19"/>
        <v>24354</v>
      </c>
      <c r="AI85" s="120">
        <f t="shared" si="19"/>
        <v>24354</v>
      </c>
      <c r="AJ85" s="121">
        <f t="shared" si="19"/>
        <v>326970</v>
      </c>
      <c r="AK85" s="144">
        <f t="shared" ref="AK85:AV85" si="20">SUM(AK84*0.9)</f>
        <v>23976</v>
      </c>
      <c r="AL85" s="120">
        <f t="shared" si="20"/>
        <v>30388.5</v>
      </c>
      <c r="AM85" s="120">
        <f t="shared" si="20"/>
        <v>31297.5</v>
      </c>
      <c r="AN85" s="120">
        <f t="shared" si="20"/>
        <v>31297.5</v>
      </c>
      <c r="AO85" s="120">
        <f t="shared" si="20"/>
        <v>31297.5</v>
      </c>
      <c r="AP85" s="120">
        <f t="shared" si="20"/>
        <v>31297.5</v>
      </c>
      <c r="AQ85" s="120">
        <f t="shared" si="20"/>
        <v>31297.5</v>
      </c>
      <c r="AR85" s="120">
        <f t="shared" si="20"/>
        <v>24457.5</v>
      </c>
      <c r="AS85" s="120">
        <f t="shared" si="20"/>
        <v>24457.5</v>
      </c>
      <c r="AT85" s="120">
        <f t="shared" si="20"/>
        <v>24457.5</v>
      </c>
      <c r="AU85" s="120">
        <f t="shared" si="20"/>
        <v>24457.5</v>
      </c>
      <c r="AV85" s="120">
        <f t="shared" si="20"/>
        <v>24457.5</v>
      </c>
      <c r="AW85" s="173">
        <f t="shared" si="8"/>
        <v>333139.5</v>
      </c>
      <c r="AX85" s="144">
        <f t="shared" ref="AX85:BI85" si="21">SUM(AX84*0.9)</f>
        <v>24237</v>
      </c>
      <c r="AY85" s="120">
        <f t="shared" si="21"/>
        <v>30649.5</v>
      </c>
      <c r="AZ85" s="120">
        <f t="shared" si="21"/>
        <v>31468.5</v>
      </c>
      <c r="BA85" s="120">
        <f t="shared" si="21"/>
        <v>31468.5</v>
      </c>
      <c r="BB85" s="120">
        <f t="shared" si="21"/>
        <v>31491</v>
      </c>
      <c r="BC85" s="120">
        <f t="shared" si="21"/>
        <v>31491</v>
      </c>
      <c r="BD85" s="120">
        <f t="shared" si="21"/>
        <v>31491</v>
      </c>
      <c r="BE85" s="120">
        <f t="shared" si="21"/>
        <v>24651</v>
      </c>
      <c r="BF85" s="120">
        <f t="shared" si="21"/>
        <v>24651</v>
      </c>
      <c r="BG85" s="120">
        <f t="shared" si="21"/>
        <v>24651</v>
      </c>
      <c r="BH85" s="120">
        <f t="shared" si="21"/>
        <v>24651</v>
      </c>
      <c r="BI85" s="120">
        <f t="shared" si="21"/>
        <v>24651</v>
      </c>
      <c r="BJ85" s="171">
        <f t="shared" si="9"/>
        <v>335551.5</v>
      </c>
      <c r="BK85" s="144">
        <f t="shared" ref="BK85:BV85" si="22">SUM(BK84*0.9)</f>
        <v>24934.5</v>
      </c>
      <c r="BL85" s="120">
        <f t="shared" si="22"/>
        <v>31617</v>
      </c>
      <c r="BM85" s="120">
        <f t="shared" si="22"/>
        <v>32508</v>
      </c>
      <c r="BN85" s="120">
        <f t="shared" si="22"/>
        <v>32526</v>
      </c>
      <c r="BO85" s="120">
        <f t="shared" si="22"/>
        <v>32526</v>
      </c>
      <c r="BP85" s="120">
        <f t="shared" si="22"/>
        <v>32526</v>
      </c>
      <c r="BQ85" s="120">
        <f t="shared" si="22"/>
        <v>32526</v>
      </c>
      <c r="BR85" s="120">
        <f t="shared" si="22"/>
        <v>25843.5</v>
      </c>
      <c r="BS85" s="120">
        <f t="shared" si="22"/>
        <v>25843.5</v>
      </c>
      <c r="BT85" s="120">
        <f t="shared" si="22"/>
        <v>25843.5</v>
      </c>
      <c r="BU85" s="120">
        <f t="shared" si="22"/>
        <v>25843.5</v>
      </c>
      <c r="BV85" s="120">
        <f t="shared" si="22"/>
        <v>25843.5</v>
      </c>
      <c r="BW85" s="169">
        <f t="shared" si="10"/>
        <v>348381</v>
      </c>
    </row>
    <row r="86" spans="1:75" x14ac:dyDescent="0.3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131"/>
      <c r="N86" s="37"/>
      <c r="O86" s="37"/>
      <c r="P86" s="37"/>
      <c r="Q86" s="37"/>
      <c r="R86" s="37"/>
      <c r="S86" s="37"/>
      <c r="T86" s="37"/>
      <c r="U86" s="37"/>
      <c r="V86" s="37"/>
    </row>
    <row r="87" spans="1:75" x14ac:dyDescent="0.3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131"/>
      <c r="N87" s="37"/>
      <c r="O87" s="37"/>
      <c r="P87" s="37"/>
      <c r="Q87" s="37"/>
      <c r="R87" s="37"/>
      <c r="S87" s="37"/>
      <c r="T87" s="37"/>
      <c r="U87" s="37"/>
      <c r="V87" s="37"/>
    </row>
    <row r="88" spans="1:75" x14ac:dyDescent="0.3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131"/>
      <c r="N88" s="37"/>
      <c r="O88" s="37"/>
      <c r="P88" s="37"/>
      <c r="Q88" s="37"/>
      <c r="R88" s="37"/>
      <c r="S88" s="37"/>
      <c r="T88" s="37"/>
      <c r="U88" s="37"/>
      <c r="V88" s="37"/>
    </row>
    <row r="89" spans="1:75" x14ac:dyDescent="0.3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131"/>
      <c r="N89" s="37"/>
      <c r="O89" s="37"/>
      <c r="P89" s="37"/>
      <c r="Q89" s="37"/>
      <c r="R89" s="37"/>
      <c r="S89" s="37"/>
      <c r="T89" s="37"/>
      <c r="U89" s="37"/>
      <c r="V89" s="37"/>
    </row>
    <row r="90" spans="1:75" x14ac:dyDescent="0.3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131"/>
      <c r="N90" s="37"/>
      <c r="O90" s="37"/>
      <c r="P90" s="37"/>
      <c r="Q90" s="37"/>
      <c r="R90" s="37"/>
      <c r="S90" s="37"/>
      <c r="T90" s="37"/>
      <c r="U90" s="37"/>
      <c r="V90" s="37"/>
    </row>
    <row r="91" spans="1:75" x14ac:dyDescent="0.3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131"/>
      <c r="N91" s="37"/>
      <c r="O91" s="37"/>
      <c r="P91" s="37"/>
      <c r="Q91" s="37"/>
      <c r="R91" s="37"/>
      <c r="S91" s="37"/>
      <c r="T91" s="37"/>
      <c r="U91" s="37"/>
      <c r="V91" s="37"/>
    </row>
    <row r="92" spans="1:75" x14ac:dyDescent="0.3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131"/>
      <c r="N92" s="37"/>
      <c r="O92" s="37"/>
      <c r="P92" s="37"/>
      <c r="Q92" s="37"/>
      <c r="R92" s="37"/>
      <c r="S92" s="37"/>
      <c r="T92" s="37"/>
      <c r="U92" s="37"/>
      <c r="V92" s="37"/>
    </row>
    <row r="93" spans="1:75" x14ac:dyDescent="0.3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131"/>
      <c r="N93" s="37"/>
      <c r="O93" s="37"/>
      <c r="P93" s="37"/>
      <c r="Q93" s="37"/>
      <c r="R93" s="37"/>
      <c r="S93" s="37"/>
      <c r="T93" s="37"/>
      <c r="U93" s="37"/>
      <c r="V93" s="37"/>
    </row>
    <row r="94" spans="1:75" x14ac:dyDescent="0.3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131"/>
      <c r="N94" s="37"/>
      <c r="O94" s="37"/>
      <c r="P94" s="37"/>
      <c r="Q94" s="37"/>
      <c r="R94" s="37"/>
      <c r="S94" s="37"/>
      <c r="T94" s="37"/>
      <c r="U94" s="37"/>
      <c r="V94" s="37"/>
    </row>
    <row r="95" spans="1:75" x14ac:dyDescent="0.3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131"/>
      <c r="N95" s="37"/>
      <c r="O95" s="37"/>
      <c r="P95" s="37"/>
      <c r="Q95" s="37"/>
      <c r="R95" s="37"/>
      <c r="S95" s="37"/>
      <c r="T95" s="37"/>
      <c r="U95" s="37"/>
      <c r="V95" s="37"/>
    </row>
    <row r="96" spans="1:75" x14ac:dyDescent="0.3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131"/>
      <c r="N96" s="37"/>
      <c r="O96" s="37"/>
      <c r="P96" s="37"/>
      <c r="Q96" s="37"/>
      <c r="R96" s="37"/>
      <c r="S96" s="37"/>
      <c r="T96" s="37"/>
      <c r="U96" s="37"/>
      <c r="V96" s="37"/>
    </row>
    <row r="97" spans="3:22" x14ac:dyDescent="0.3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131"/>
      <c r="N97" s="37"/>
      <c r="O97" s="37"/>
      <c r="P97" s="37"/>
      <c r="Q97" s="37"/>
      <c r="R97" s="37"/>
      <c r="S97" s="37"/>
      <c r="T97" s="37"/>
      <c r="U97" s="37"/>
      <c r="V97" s="37"/>
    </row>
    <row r="98" spans="3:22" x14ac:dyDescent="0.3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131"/>
      <c r="N98" s="37"/>
      <c r="O98" s="37"/>
      <c r="P98" s="37"/>
      <c r="Q98" s="37"/>
      <c r="R98" s="37"/>
      <c r="S98" s="37"/>
      <c r="T98" s="37"/>
      <c r="U98" s="37"/>
      <c r="V98" s="37"/>
    </row>
    <row r="99" spans="3:22" x14ac:dyDescent="0.3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131"/>
      <c r="N99" s="37"/>
      <c r="O99" s="37"/>
      <c r="P99" s="37"/>
      <c r="Q99" s="37"/>
      <c r="R99" s="37"/>
      <c r="S99" s="37"/>
      <c r="T99" s="37"/>
      <c r="U99" s="37"/>
      <c r="V99" s="37"/>
    </row>
    <row r="100" spans="3:22" x14ac:dyDescent="0.3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131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3:22" x14ac:dyDescent="0.3"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131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3:22" x14ac:dyDescent="0.3"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131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3:22" x14ac:dyDescent="0.3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131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3:22" x14ac:dyDescent="0.3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131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3:22" x14ac:dyDescent="0.3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131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3:22" x14ac:dyDescent="0.3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131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3:22" x14ac:dyDescent="0.3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131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3:22" x14ac:dyDescent="0.3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131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3:22" x14ac:dyDescent="0.3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131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3:22" x14ac:dyDescent="0.3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131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3:22" x14ac:dyDescent="0.3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131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3:22" x14ac:dyDescent="0.3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131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3:22" x14ac:dyDescent="0.3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131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3:22" x14ac:dyDescent="0.3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131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3:22" x14ac:dyDescent="0.3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131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3:22" x14ac:dyDescent="0.3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131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3:22" x14ac:dyDescent="0.3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131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3:22" x14ac:dyDescent="0.3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131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3:22" x14ac:dyDescent="0.3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131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3:22" x14ac:dyDescent="0.3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131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3:22" x14ac:dyDescent="0.3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131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3:22" x14ac:dyDescent="0.3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131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3:22" x14ac:dyDescent="0.3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131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3:22" x14ac:dyDescent="0.3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131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3:22" x14ac:dyDescent="0.3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131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3:22" x14ac:dyDescent="0.3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131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3:22" x14ac:dyDescent="0.3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131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3:22" x14ac:dyDescent="0.3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131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3:22" x14ac:dyDescent="0.3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131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3:22" x14ac:dyDescent="0.3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131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3:22" x14ac:dyDescent="0.3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131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3:22" x14ac:dyDescent="0.3"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131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3:22" x14ac:dyDescent="0.3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131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3:22" x14ac:dyDescent="0.3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131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3:22" x14ac:dyDescent="0.3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131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3:22" x14ac:dyDescent="0.3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131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3:22" x14ac:dyDescent="0.3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131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3:22" x14ac:dyDescent="0.3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131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3:22" x14ac:dyDescent="0.3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131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3:22" x14ac:dyDescent="0.3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131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3:22" x14ac:dyDescent="0.3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131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3:22" x14ac:dyDescent="0.3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131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3:22" x14ac:dyDescent="0.3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131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3:22" x14ac:dyDescent="0.3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131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3:22" x14ac:dyDescent="0.3"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131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3:22" x14ac:dyDescent="0.3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131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3:22" x14ac:dyDescent="0.3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131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3:22" x14ac:dyDescent="0.3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131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3:22" x14ac:dyDescent="0.3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131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3:22" x14ac:dyDescent="0.3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131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3:22" x14ac:dyDescent="0.3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131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3:22" x14ac:dyDescent="0.3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131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3:22" x14ac:dyDescent="0.3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131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3:22" x14ac:dyDescent="0.3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131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3:22" x14ac:dyDescent="0.3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131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3:22" x14ac:dyDescent="0.3"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131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3:22" x14ac:dyDescent="0.3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131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3:22" x14ac:dyDescent="0.3"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131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3:22" x14ac:dyDescent="0.3"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131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3:22" x14ac:dyDescent="0.3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131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3:22" x14ac:dyDescent="0.3"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131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3:22" x14ac:dyDescent="0.3"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131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3:22" x14ac:dyDescent="0.3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131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3:22" x14ac:dyDescent="0.3"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131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3:22" x14ac:dyDescent="0.3"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131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3:22" x14ac:dyDescent="0.3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131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3:22" x14ac:dyDescent="0.3"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131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3:22" x14ac:dyDescent="0.3"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131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3:22" x14ac:dyDescent="0.3"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131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3:22" x14ac:dyDescent="0.3"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131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3:22" x14ac:dyDescent="0.3"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131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3:22" x14ac:dyDescent="0.3"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131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3:22" x14ac:dyDescent="0.3"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131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3:22" x14ac:dyDescent="0.3"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131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3:22" x14ac:dyDescent="0.3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131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3:22" x14ac:dyDescent="0.3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131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3:22" x14ac:dyDescent="0.3"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131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3:22" x14ac:dyDescent="0.3"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131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3:22" x14ac:dyDescent="0.3"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131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3:22" x14ac:dyDescent="0.3"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131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3:22" x14ac:dyDescent="0.3"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131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3:22" x14ac:dyDescent="0.3"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131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3:22" x14ac:dyDescent="0.3"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131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3:22" x14ac:dyDescent="0.3"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131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3:22" x14ac:dyDescent="0.3"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131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3:22" x14ac:dyDescent="0.3"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131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3:22" x14ac:dyDescent="0.3"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131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3:22" x14ac:dyDescent="0.3"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131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3:22" x14ac:dyDescent="0.3"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131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3:22" x14ac:dyDescent="0.3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131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3:22" x14ac:dyDescent="0.3"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131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3:22" x14ac:dyDescent="0.3"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131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3:22" x14ac:dyDescent="0.3"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131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3:22" x14ac:dyDescent="0.3"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131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3:22" x14ac:dyDescent="0.3"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131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3:22" x14ac:dyDescent="0.3"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131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3:22" x14ac:dyDescent="0.3"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131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3:22" x14ac:dyDescent="0.3"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131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3:22" x14ac:dyDescent="0.3"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131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3:22" x14ac:dyDescent="0.3"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131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3:22" x14ac:dyDescent="0.3"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131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3:22" x14ac:dyDescent="0.3"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131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3:22" x14ac:dyDescent="0.3"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131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3:22" x14ac:dyDescent="0.3"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131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3:22" x14ac:dyDescent="0.3"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131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3:22" x14ac:dyDescent="0.3"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131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3:22" x14ac:dyDescent="0.3"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131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3:22" x14ac:dyDescent="0.3"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131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3:22" x14ac:dyDescent="0.3"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131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3:22" x14ac:dyDescent="0.3"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131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3:22" x14ac:dyDescent="0.3"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131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3:22" x14ac:dyDescent="0.3"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131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3:22" x14ac:dyDescent="0.3"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131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3:22" x14ac:dyDescent="0.3"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131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3:22" x14ac:dyDescent="0.3"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131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3:22" x14ac:dyDescent="0.3"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131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3:22" x14ac:dyDescent="0.3"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131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3:22" x14ac:dyDescent="0.3"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131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3:22" x14ac:dyDescent="0.3"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131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3:22" x14ac:dyDescent="0.3"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131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3:22" x14ac:dyDescent="0.3"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131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3:22" x14ac:dyDescent="0.3"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131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3:22" x14ac:dyDescent="0.3"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131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3:22" x14ac:dyDescent="0.3"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131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3:22" x14ac:dyDescent="0.3"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131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3:22" x14ac:dyDescent="0.3"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131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3:22" x14ac:dyDescent="0.3"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131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3:22" x14ac:dyDescent="0.3"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131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3:22" x14ac:dyDescent="0.3"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131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3:22" x14ac:dyDescent="0.3"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131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3:22" x14ac:dyDescent="0.3"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131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3:22" x14ac:dyDescent="0.3"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131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3:22" x14ac:dyDescent="0.3"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131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3:22" x14ac:dyDescent="0.3"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131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3:22" x14ac:dyDescent="0.3"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131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3:22" x14ac:dyDescent="0.3"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131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3:22" x14ac:dyDescent="0.3"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131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3:22" x14ac:dyDescent="0.3"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131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3:22" x14ac:dyDescent="0.3"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131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3:22" x14ac:dyDescent="0.3"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131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3:22" x14ac:dyDescent="0.3"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131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3:22" x14ac:dyDescent="0.3"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131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3:22" x14ac:dyDescent="0.3"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131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3:22" x14ac:dyDescent="0.3"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131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3:22" x14ac:dyDescent="0.3"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131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3:22" x14ac:dyDescent="0.3"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131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3:22" x14ac:dyDescent="0.3"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131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3:22" x14ac:dyDescent="0.3"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131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3:22" x14ac:dyDescent="0.3"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131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3:22" x14ac:dyDescent="0.3"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131"/>
      <c r="N250" s="37"/>
      <c r="O250" s="37"/>
      <c r="P250" s="37"/>
      <c r="Q250" s="37"/>
      <c r="R250" s="37"/>
      <c r="S250" s="37"/>
      <c r="T250" s="37"/>
      <c r="U250" s="37"/>
      <c r="V250" s="37"/>
    </row>
    <row r="251" spans="3:22" x14ac:dyDescent="0.3"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131"/>
      <c r="N251" s="37"/>
      <c r="O251" s="37"/>
      <c r="P251" s="37"/>
      <c r="Q251" s="37"/>
      <c r="R251" s="37"/>
      <c r="S251" s="37"/>
      <c r="T251" s="37"/>
      <c r="U251" s="37"/>
      <c r="V251" s="37"/>
    </row>
    <row r="252" spans="3:22" x14ac:dyDescent="0.3"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131"/>
      <c r="N252" s="37"/>
      <c r="O252" s="37"/>
      <c r="P252" s="37"/>
      <c r="Q252" s="37"/>
      <c r="R252" s="37"/>
      <c r="S252" s="37"/>
      <c r="T252" s="37"/>
      <c r="U252" s="37"/>
      <c r="V252" s="37"/>
    </row>
    <row r="253" spans="3:22" x14ac:dyDescent="0.3"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131"/>
      <c r="N253" s="37"/>
      <c r="O253" s="37"/>
      <c r="P253" s="37"/>
      <c r="Q253" s="37"/>
      <c r="R253" s="37"/>
      <c r="S253" s="37"/>
      <c r="T253" s="37"/>
      <c r="U253" s="37"/>
      <c r="V253" s="37"/>
    </row>
    <row r="254" spans="3:22" x14ac:dyDescent="0.3"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131"/>
      <c r="N254" s="37"/>
      <c r="O254" s="37"/>
      <c r="P254" s="37"/>
      <c r="Q254" s="37"/>
      <c r="R254" s="37"/>
      <c r="S254" s="37"/>
      <c r="T254" s="37"/>
      <c r="U254" s="37"/>
      <c r="V254" s="37"/>
    </row>
    <row r="255" spans="3:22" x14ac:dyDescent="0.3"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131"/>
      <c r="N255" s="37"/>
      <c r="O255" s="37"/>
      <c r="P255" s="37"/>
      <c r="Q255" s="37"/>
      <c r="R255" s="37"/>
      <c r="S255" s="37"/>
      <c r="T255" s="37"/>
      <c r="U255" s="37"/>
      <c r="V255" s="37"/>
    </row>
    <row r="256" spans="3:22" x14ac:dyDescent="0.3"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131"/>
      <c r="N256" s="37"/>
      <c r="O256" s="37"/>
      <c r="P256" s="37"/>
      <c r="Q256" s="37"/>
      <c r="R256" s="37"/>
      <c r="S256" s="37"/>
      <c r="T256" s="37"/>
      <c r="U256" s="37"/>
      <c r="V256" s="37"/>
    </row>
    <row r="257" spans="3:22" x14ac:dyDescent="0.3"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131"/>
      <c r="N257" s="37"/>
      <c r="O257" s="37"/>
      <c r="P257" s="37"/>
      <c r="Q257" s="37"/>
      <c r="R257" s="37"/>
      <c r="S257" s="37"/>
      <c r="T257" s="37"/>
      <c r="U257" s="37"/>
      <c r="V257" s="37"/>
    </row>
    <row r="258" spans="3:22" x14ac:dyDescent="0.3"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131"/>
      <c r="N258" s="37"/>
      <c r="O258" s="37"/>
      <c r="P258" s="37"/>
      <c r="Q258" s="37"/>
      <c r="R258" s="37"/>
      <c r="S258" s="37"/>
      <c r="T258" s="37"/>
      <c r="U258" s="37"/>
      <c r="V258" s="37"/>
    </row>
    <row r="259" spans="3:22" x14ac:dyDescent="0.3"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131"/>
      <c r="N259" s="37"/>
      <c r="O259" s="37"/>
      <c r="P259" s="37"/>
      <c r="Q259" s="37"/>
      <c r="R259" s="37"/>
      <c r="S259" s="37"/>
      <c r="T259" s="37"/>
      <c r="U259" s="37"/>
      <c r="V259" s="37"/>
    </row>
    <row r="260" spans="3:22" x14ac:dyDescent="0.3"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131"/>
      <c r="N260" s="37"/>
      <c r="O260" s="37"/>
      <c r="P260" s="37"/>
      <c r="Q260" s="37"/>
      <c r="R260" s="37"/>
      <c r="S260" s="37"/>
      <c r="T260" s="37"/>
      <c r="U260" s="37"/>
      <c r="V260" s="37"/>
    </row>
    <row r="261" spans="3:22" x14ac:dyDescent="0.3"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131"/>
      <c r="N261" s="37"/>
      <c r="O261" s="37"/>
      <c r="P261" s="37"/>
      <c r="Q261" s="37"/>
      <c r="R261" s="37"/>
      <c r="S261" s="37"/>
      <c r="T261" s="37"/>
      <c r="U261" s="37"/>
      <c r="V261" s="37"/>
    </row>
    <row r="262" spans="3:22" x14ac:dyDescent="0.3"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131"/>
      <c r="N262" s="37"/>
      <c r="O262" s="37"/>
      <c r="P262" s="37"/>
      <c r="Q262" s="37"/>
      <c r="R262" s="37"/>
      <c r="S262" s="37"/>
      <c r="T262" s="37"/>
      <c r="U262" s="37"/>
      <c r="V262" s="37"/>
    </row>
    <row r="263" spans="3:22" x14ac:dyDescent="0.3"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131"/>
      <c r="N263" s="37"/>
      <c r="O263" s="37"/>
      <c r="P263" s="37"/>
      <c r="Q263" s="37"/>
      <c r="R263" s="37"/>
      <c r="S263" s="37"/>
      <c r="T263" s="37"/>
      <c r="U263" s="37"/>
      <c r="V263" s="37"/>
    </row>
    <row r="264" spans="3:22" x14ac:dyDescent="0.3"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131"/>
      <c r="N264" s="37"/>
      <c r="O264" s="37"/>
      <c r="P264" s="37"/>
      <c r="Q264" s="37"/>
      <c r="R264" s="37"/>
      <c r="S264" s="37"/>
      <c r="T264" s="37"/>
      <c r="U264" s="37"/>
      <c r="V264" s="37"/>
    </row>
    <row r="265" spans="3:22" x14ac:dyDescent="0.3"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131"/>
      <c r="N265" s="37"/>
      <c r="O265" s="37"/>
      <c r="P265" s="37"/>
      <c r="Q265" s="37"/>
      <c r="R265" s="37"/>
      <c r="S265" s="37"/>
      <c r="T265" s="37"/>
      <c r="U265" s="37"/>
      <c r="V265" s="37"/>
    </row>
    <row r="266" spans="3:22" x14ac:dyDescent="0.3"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131"/>
      <c r="N266" s="37"/>
      <c r="O266" s="37"/>
      <c r="P266" s="37"/>
      <c r="Q266" s="37"/>
      <c r="R266" s="37"/>
      <c r="S266" s="37"/>
      <c r="T266" s="37"/>
      <c r="U266" s="37"/>
      <c r="V266" s="37"/>
    </row>
    <row r="267" spans="3:22" x14ac:dyDescent="0.3"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131"/>
      <c r="N267" s="37"/>
      <c r="O267" s="37"/>
      <c r="P267" s="37"/>
      <c r="Q267" s="37"/>
      <c r="R267" s="37"/>
      <c r="S267" s="37"/>
      <c r="T267" s="37"/>
      <c r="U267" s="37"/>
      <c r="V267" s="37"/>
    </row>
    <row r="268" spans="3:22" x14ac:dyDescent="0.3"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131"/>
      <c r="N268" s="37"/>
      <c r="O268" s="37"/>
      <c r="P268" s="37"/>
      <c r="Q268" s="37"/>
      <c r="R268" s="37"/>
      <c r="S268" s="37"/>
      <c r="T268" s="37"/>
      <c r="U268" s="37"/>
      <c r="V268" s="37"/>
    </row>
    <row r="269" spans="3:22" x14ac:dyDescent="0.3"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131"/>
      <c r="N269" s="37"/>
      <c r="O269" s="37"/>
      <c r="P269" s="37"/>
      <c r="Q269" s="37"/>
      <c r="R269" s="37"/>
      <c r="S269" s="37"/>
      <c r="T269" s="37"/>
      <c r="U269" s="37"/>
      <c r="V269" s="37"/>
    </row>
    <row r="270" spans="3:22" x14ac:dyDescent="0.3"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131"/>
      <c r="N270" s="37"/>
      <c r="O270" s="37"/>
      <c r="P270" s="37"/>
      <c r="Q270" s="37"/>
      <c r="R270" s="37"/>
      <c r="S270" s="37"/>
      <c r="T270" s="37"/>
      <c r="U270" s="37"/>
      <c r="V270" s="37"/>
    </row>
    <row r="271" spans="3:22" x14ac:dyDescent="0.3"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131"/>
      <c r="N271" s="37"/>
      <c r="O271" s="37"/>
      <c r="P271" s="37"/>
      <c r="Q271" s="37"/>
      <c r="R271" s="37"/>
      <c r="S271" s="37"/>
      <c r="T271" s="37"/>
      <c r="U271" s="37"/>
      <c r="V271" s="37"/>
    </row>
    <row r="272" spans="3:22" x14ac:dyDescent="0.3"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131"/>
      <c r="N272" s="37"/>
      <c r="O272" s="37"/>
      <c r="P272" s="37"/>
      <c r="Q272" s="37"/>
      <c r="R272" s="37"/>
      <c r="S272" s="37"/>
      <c r="T272" s="37"/>
      <c r="U272" s="37"/>
      <c r="V272" s="37"/>
    </row>
    <row r="273" spans="3:22" x14ac:dyDescent="0.3"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131"/>
      <c r="N273" s="37"/>
      <c r="O273" s="37"/>
      <c r="P273" s="37"/>
      <c r="Q273" s="37"/>
      <c r="R273" s="37"/>
      <c r="S273" s="37"/>
      <c r="T273" s="37"/>
      <c r="U273" s="37"/>
      <c r="V273" s="37"/>
    </row>
    <row r="274" spans="3:22" x14ac:dyDescent="0.3"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131"/>
      <c r="N274" s="37"/>
      <c r="O274" s="37"/>
      <c r="P274" s="37"/>
      <c r="Q274" s="37"/>
      <c r="R274" s="37"/>
      <c r="S274" s="37"/>
      <c r="T274" s="37"/>
      <c r="U274" s="37"/>
      <c r="V274" s="37"/>
    </row>
    <row r="275" spans="3:22" x14ac:dyDescent="0.3"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131"/>
      <c r="N275" s="37"/>
      <c r="O275" s="37"/>
      <c r="P275" s="37"/>
      <c r="Q275" s="37"/>
      <c r="R275" s="37"/>
      <c r="S275" s="37"/>
      <c r="T275" s="37"/>
      <c r="U275" s="37"/>
      <c r="V275" s="37"/>
    </row>
    <row r="276" spans="3:22" x14ac:dyDescent="0.3"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131"/>
      <c r="N276" s="37"/>
      <c r="O276" s="37"/>
      <c r="P276" s="37"/>
      <c r="Q276" s="37"/>
      <c r="R276" s="37"/>
      <c r="S276" s="37"/>
      <c r="T276" s="37"/>
      <c r="U276" s="37"/>
      <c r="V276" s="37"/>
    </row>
    <row r="277" spans="3:22" x14ac:dyDescent="0.3"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131"/>
      <c r="N277" s="37"/>
      <c r="O277" s="37"/>
      <c r="P277" s="37"/>
      <c r="Q277" s="37"/>
      <c r="R277" s="37"/>
      <c r="S277" s="37"/>
      <c r="T277" s="37"/>
      <c r="U277" s="37"/>
      <c r="V277" s="37"/>
    </row>
    <row r="278" spans="3:22" x14ac:dyDescent="0.3"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131"/>
      <c r="N278" s="37"/>
      <c r="O278" s="37"/>
      <c r="P278" s="37"/>
      <c r="Q278" s="37"/>
      <c r="R278" s="37"/>
      <c r="S278" s="37"/>
      <c r="T278" s="37"/>
      <c r="U278" s="37"/>
      <c r="V278" s="37"/>
    </row>
    <row r="279" spans="3:22" x14ac:dyDescent="0.3"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131"/>
      <c r="N279" s="37"/>
      <c r="O279" s="37"/>
      <c r="P279" s="37"/>
      <c r="Q279" s="37"/>
      <c r="R279" s="37"/>
      <c r="S279" s="37"/>
      <c r="T279" s="37"/>
      <c r="U279" s="37"/>
      <c r="V279" s="37"/>
    </row>
    <row r="280" spans="3:22" x14ac:dyDescent="0.3"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131"/>
      <c r="N280" s="37"/>
      <c r="O280" s="37"/>
      <c r="P280" s="37"/>
      <c r="Q280" s="37"/>
      <c r="R280" s="37"/>
      <c r="S280" s="37"/>
      <c r="T280" s="37"/>
      <c r="U280" s="37"/>
      <c r="V280" s="37"/>
    </row>
    <row r="281" spans="3:22" x14ac:dyDescent="0.3"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131"/>
      <c r="N281" s="37"/>
      <c r="O281" s="37"/>
      <c r="P281" s="37"/>
      <c r="Q281" s="37"/>
      <c r="R281" s="37"/>
      <c r="S281" s="37"/>
      <c r="T281" s="37"/>
      <c r="U281" s="37"/>
      <c r="V281" s="37"/>
    </row>
    <row r="282" spans="3:22" x14ac:dyDescent="0.3"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131"/>
      <c r="N282" s="37"/>
      <c r="O282" s="37"/>
      <c r="P282" s="37"/>
      <c r="Q282" s="37"/>
      <c r="R282" s="37"/>
      <c r="S282" s="37"/>
      <c r="T282" s="37"/>
      <c r="U282" s="37"/>
      <c r="V282" s="37"/>
    </row>
    <row r="283" spans="3:22" x14ac:dyDescent="0.3"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131"/>
      <c r="N283" s="37"/>
      <c r="O283" s="37"/>
      <c r="P283" s="37"/>
      <c r="Q283" s="37"/>
      <c r="R283" s="37"/>
      <c r="S283" s="37"/>
      <c r="T283" s="37"/>
      <c r="U283" s="37"/>
      <c r="V283" s="37"/>
    </row>
    <row r="284" spans="3:22" x14ac:dyDescent="0.3"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131"/>
      <c r="N284" s="37"/>
      <c r="O284" s="37"/>
      <c r="P284" s="37"/>
      <c r="Q284" s="37"/>
      <c r="R284" s="37"/>
      <c r="S284" s="37"/>
      <c r="T284" s="37"/>
      <c r="U284" s="37"/>
      <c r="V284" s="37"/>
    </row>
    <row r="285" spans="3:22" x14ac:dyDescent="0.3"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131"/>
      <c r="N285" s="37"/>
      <c r="O285" s="37"/>
      <c r="P285" s="37"/>
      <c r="Q285" s="37"/>
      <c r="R285" s="37"/>
      <c r="S285" s="37"/>
      <c r="T285" s="37"/>
      <c r="U285" s="37"/>
      <c r="V285" s="37"/>
    </row>
    <row r="286" spans="3:22" x14ac:dyDescent="0.3"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131"/>
      <c r="N286" s="37"/>
      <c r="O286" s="37"/>
      <c r="P286" s="37"/>
      <c r="Q286" s="37"/>
      <c r="R286" s="37"/>
      <c r="S286" s="37"/>
      <c r="T286" s="37"/>
      <c r="U286" s="37"/>
      <c r="V286" s="37"/>
    </row>
    <row r="287" spans="3:22" x14ac:dyDescent="0.3"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131"/>
      <c r="N287" s="37"/>
      <c r="O287" s="37"/>
      <c r="P287" s="37"/>
      <c r="Q287" s="37"/>
      <c r="R287" s="37"/>
      <c r="S287" s="37"/>
      <c r="T287" s="37"/>
      <c r="U287" s="37"/>
      <c r="V287" s="37"/>
    </row>
    <row r="288" spans="3:22" x14ac:dyDescent="0.3"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131"/>
      <c r="N288" s="37"/>
      <c r="O288" s="37"/>
      <c r="P288" s="37"/>
      <c r="Q288" s="37"/>
      <c r="R288" s="37"/>
      <c r="S288" s="37"/>
      <c r="T288" s="37"/>
      <c r="U288" s="37"/>
      <c r="V288" s="37"/>
    </row>
    <row r="289" spans="3:22" x14ac:dyDescent="0.3"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131"/>
      <c r="N289" s="37"/>
      <c r="O289" s="37"/>
      <c r="P289" s="37"/>
      <c r="Q289" s="37"/>
      <c r="R289" s="37"/>
      <c r="S289" s="37"/>
      <c r="T289" s="37"/>
      <c r="U289" s="37"/>
      <c r="V289" s="37"/>
    </row>
    <row r="290" spans="3:22" x14ac:dyDescent="0.3"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131"/>
      <c r="N290" s="37"/>
      <c r="O290" s="37"/>
      <c r="P290" s="37"/>
      <c r="Q290" s="37"/>
      <c r="R290" s="37"/>
      <c r="S290" s="37"/>
      <c r="T290" s="37"/>
      <c r="U290" s="37"/>
      <c r="V290" s="37"/>
    </row>
    <row r="291" spans="3:22" x14ac:dyDescent="0.3"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131"/>
      <c r="N291" s="37"/>
      <c r="O291" s="37"/>
      <c r="P291" s="37"/>
      <c r="Q291" s="37"/>
      <c r="R291" s="37"/>
      <c r="S291" s="37"/>
      <c r="T291" s="37"/>
      <c r="U291" s="37"/>
      <c r="V291" s="37"/>
    </row>
    <row r="292" spans="3:22" x14ac:dyDescent="0.3"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131"/>
      <c r="N292" s="37"/>
      <c r="O292" s="37"/>
      <c r="P292" s="37"/>
      <c r="Q292" s="37"/>
      <c r="R292" s="37"/>
      <c r="S292" s="37"/>
      <c r="T292" s="37"/>
      <c r="U292" s="37"/>
      <c r="V292" s="37"/>
    </row>
    <row r="293" spans="3:22" x14ac:dyDescent="0.3"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131"/>
      <c r="N293" s="37"/>
      <c r="O293" s="37"/>
      <c r="P293" s="37"/>
      <c r="Q293" s="37"/>
      <c r="R293" s="37"/>
      <c r="S293" s="37"/>
      <c r="T293" s="37"/>
      <c r="U293" s="37"/>
      <c r="V293" s="37"/>
    </row>
    <row r="294" spans="3:22" x14ac:dyDescent="0.3"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131"/>
      <c r="N294" s="37"/>
      <c r="O294" s="37"/>
      <c r="P294" s="37"/>
      <c r="Q294" s="37"/>
      <c r="R294" s="37"/>
      <c r="S294" s="37"/>
      <c r="T294" s="37"/>
      <c r="U294" s="37"/>
      <c r="V294" s="37"/>
    </row>
    <row r="295" spans="3:22" x14ac:dyDescent="0.3"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131"/>
      <c r="N295" s="37"/>
      <c r="O295" s="37"/>
      <c r="P295" s="37"/>
      <c r="Q295" s="37"/>
      <c r="R295" s="37"/>
      <c r="S295" s="37"/>
      <c r="T295" s="37"/>
      <c r="U295" s="37"/>
      <c r="V295" s="37"/>
    </row>
    <row r="296" spans="3:22" x14ac:dyDescent="0.3"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131"/>
      <c r="N296" s="37"/>
      <c r="O296" s="37"/>
      <c r="P296" s="37"/>
      <c r="Q296" s="37"/>
      <c r="R296" s="37"/>
      <c r="S296" s="37"/>
      <c r="T296" s="37"/>
      <c r="U296" s="37"/>
      <c r="V296" s="37"/>
    </row>
    <row r="297" spans="3:22" x14ac:dyDescent="0.3"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131"/>
      <c r="N297" s="37"/>
      <c r="O297" s="37"/>
      <c r="P297" s="37"/>
      <c r="Q297" s="37"/>
      <c r="R297" s="37"/>
      <c r="S297" s="37"/>
      <c r="T297" s="37"/>
      <c r="U297" s="37"/>
      <c r="V297" s="37"/>
    </row>
    <row r="298" spans="3:22" x14ac:dyDescent="0.3"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131"/>
      <c r="N298" s="37"/>
      <c r="O298" s="37"/>
      <c r="P298" s="37"/>
      <c r="Q298" s="37"/>
      <c r="R298" s="37"/>
      <c r="S298" s="37"/>
      <c r="T298" s="37"/>
      <c r="U298" s="37"/>
      <c r="V298" s="37"/>
    </row>
    <row r="299" spans="3:22" x14ac:dyDescent="0.3"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131"/>
      <c r="N299" s="37"/>
      <c r="O299" s="37"/>
      <c r="P299" s="37"/>
      <c r="Q299" s="37"/>
      <c r="R299" s="37"/>
      <c r="S299" s="37"/>
      <c r="T299" s="37"/>
      <c r="U299" s="37"/>
      <c r="V299" s="37"/>
    </row>
    <row r="300" spans="3:22" x14ac:dyDescent="0.3"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131"/>
      <c r="N300" s="37"/>
      <c r="O300" s="37"/>
      <c r="P300" s="37"/>
      <c r="Q300" s="37"/>
      <c r="R300" s="37"/>
      <c r="S300" s="37"/>
      <c r="T300" s="37"/>
      <c r="U300" s="37"/>
      <c r="V300" s="37"/>
    </row>
    <row r="301" spans="3:22" x14ac:dyDescent="0.3"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131"/>
      <c r="N301" s="37"/>
      <c r="O301" s="37"/>
      <c r="P301" s="37"/>
      <c r="Q301" s="37"/>
      <c r="R301" s="37"/>
      <c r="S301" s="37"/>
      <c r="T301" s="37"/>
      <c r="U301" s="37"/>
      <c r="V301" s="37"/>
    </row>
    <row r="302" spans="3:22" x14ac:dyDescent="0.3"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131"/>
      <c r="N302" s="37"/>
      <c r="O302" s="37"/>
      <c r="P302" s="37"/>
      <c r="Q302" s="37"/>
      <c r="R302" s="37"/>
      <c r="S302" s="37"/>
      <c r="T302" s="37"/>
      <c r="U302" s="37"/>
      <c r="V302" s="37"/>
    </row>
    <row r="303" spans="3:22" x14ac:dyDescent="0.3"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131"/>
      <c r="N303" s="37"/>
      <c r="O303" s="37"/>
      <c r="P303" s="37"/>
      <c r="Q303" s="37"/>
      <c r="R303" s="37"/>
      <c r="S303" s="37"/>
      <c r="T303" s="37"/>
      <c r="U303" s="37"/>
      <c r="V303" s="37"/>
    </row>
    <row r="304" spans="3:22" x14ac:dyDescent="0.3"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131"/>
      <c r="N304" s="37"/>
      <c r="O304" s="37"/>
      <c r="P304" s="37"/>
      <c r="Q304" s="37"/>
      <c r="R304" s="37"/>
      <c r="S304" s="37"/>
      <c r="T304" s="37"/>
      <c r="U304" s="37"/>
      <c r="V304" s="37"/>
    </row>
    <row r="305" spans="3:22" x14ac:dyDescent="0.3"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131"/>
      <c r="N305" s="37"/>
      <c r="O305" s="37"/>
      <c r="P305" s="37"/>
      <c r="Q305" s="37"/>
      <c r="R305" s="37"/>
      <c r="S305" s="37"/>
      <c r="T305" s="37"/>
      <c r="U305" s="37"/>
      <c r="V305" s="37"/>
    </row>
    <row r="306" spans="3:22" x14ac:dyDescent="0.3"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131"/>
      <c r="N306" s="37"/>
      <c r="O306" s="37"/>
      <c r="P306" s="37"/>
      <c r="Q306" s="37"/>
      <c r="R306" s="37"/>
      <c r="S306" s="37"/>
      <c r="T306" s="37"/>
      <c r="U306" s="37"/>
      <c r="V306" s="37"/>
    </row>
    <row r="307" spans="3:22" x14ac:dyDescent="0.3"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131"/>
      <c r="N307" s="37"/>
      <c r="O307" s="37"/>
      <c r="P307" s="37"/>
      <c r="Q307" s="37"/>
      <c r="R307" s="37"/>
      <c r="S307" s="37"/>
      <c r="T307" s="37"/>
      <c r="U307" s="37"/>
      <c r="V307" s="37"/>
    </row>
    <row r="308" spans="3:22" x14ac:dyDescent="0.3"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131"/>
      <c r="N308" s="37"/>
      <c r="O308" s="37"/>
      <c r="P308" s="37"/>
      <c r="Q308" s="37"/>
      <c r="R308" s="37"/>
      <c r="S308" s="37"/>
      <c r="T308" s="37"/>
      <c r="U308" s="37"/>
      <c r="V308" s="37"/>
    </row>
    <row r="309" spans="3:22" x14ac:dyDescent="0.3"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131"/>
      <c r="N309" s="37"/>
      <c r="O309" s="37"/>
      <c r="P309" s="37"/>
      <c r="Q309" s="37"/>
      <c r="R309" s="37"/>
      <c r="S309" s="37"/>
      <c r="T309" s="37"/>
      <c r="U309" s="37"/>
      <c r="V309" s="37"/>
    </row>
    <row r="310" spans="3:22" x14ac:dyDescent="0.3"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131"/>
      <c r="N310" s="37"/>
      <c r="O310" s="37"/>
      <c r="P310" s="37"/>
      <c r="Q310" s="37"/>
      <c r="R310" s="37"/>
      <c r="S310" s="37"/>
      <c r="T310" s="37"/>
      <c r="U310" s="37"/>
      <c r="V310" s="37"/>
    </row>
    <row r="311" spans="3:22" x14ac:dyDescent="0.3"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131"/>
      <c r="N311" s="37"/>
      <c r="O311" s="37"/>
      <c r="P311" s="37"/>
      <c r="Q311" s="37"/>
      <c r="R311" s="37"/>
      <c r="S311" s="37"/>
      <c r="T311" s="37"/>
      <c r="U311" s="37"/>
      <c r="V311" s="37"/>
    </row>
    <row r="312" spans="3:22" x14ac:dyDescent="0.3"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131"/>
      <c r="N312" s="37"/>
      <c r="O312" s="37"/>
      <c r="P312" s="37"/>
      <c r="Q312" s="37"/>
      <c r="R312" s="37"/>
      <c r="S312" s="37"/>
      <c r="T312" s="37"/>
      <c r="U312" s="37"/>
      <c r="V312" s="37"/>
    </row>
    <row r="313" spans="3:22" x14ac:dyDescent="0.3"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131"/>
      <c r="N313" s="37"/>
      <c r="O313" s="37"/>
      <c r="P313" s="37"/>
      <c r="Q313" s="37"/>
      <c r="R313" s="37"/>
      <c r="S313" s="37"/>
      <c r="T313" s="37"/>
      <c r="U313" s="37"/>
      <c r="V313" s="37"/>
    </row>
    <row r="314" spans="3:22" x14ac:dyDescent="0.3"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131"/>
      <c r="N314" s="37"/>
      <c r="O314" s="37"/>
      <c r="P314" s="37"/>
      <c r="Q314" s="37"/>
      <c r="R314" s="37"/>
      <c r="S314" s="37"/>
      <c r="T314" s="37"/>
      <c r="U314" s="37"/>
      <c r="V314" s="37"/>
    </row>
    <row r="315" spans="3:22" x14ac:dyDescent="0.3"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131"/>
      <c r="N315" s="37"/>
      <c r="O315" s="37"/>
      <c r="P315" s="37"/>
      <c r="Q315" s="37"/>
      <c r="R315" s="37"/>
      <c r="S315" s="37"/>
      <c r="T315" s="37"/>
      <c r="U315" s="37"/>
      <c r="V315" s="37"/>
    </row>
    <row r="316" spans="3:22" x14ac:dyDescent="0.3"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131"/>
      <c r="N316" s="37"/>
      <c r="O316" s="37"/>
      <c r="P316" s="37"/>
      <c r="Q316" s="37"/>
      <c r="R316" s="37"/>
      <c r="S316" s="37"/>
      <c r="T316" s="37"/>
      <c r="U316" s="37"/>
      <c r="V316" s="37"/>
    </row>
    <row r="317" spans="3:22" x14ac:dyDescent="0.3"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131"/>
      <c r="N317" s="37"/>
      <c r="O317" s="37"/>
      <c r="P317" s="37"/>
      <c r="Q317" s="37"/>
      <c r="R317" s="37"/>
      <c r="S317" s="37"/>
      <c r="T317" s="37"/>
      <c r="U317" s="37"/>
      <c r="V317" s="37"/>
    </row>
    <row r="318" spans="3:22" x14ac:dyDescent="0.3"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131"/>
      <c r="N318" s="37"/>
      <c r="O318" s="37"/>
      <c r="P318" s="37"/>
      <c r="Q318" s="37"/>
      <c r="R318" s="37"/>
      <c r="S318" s="37"/>
      <c r="T318" s="37"/>
      <c r="U318" s="37"/>
      <c r="V318" s="37"/>
    </row>
    <row r="319" spans="3:22" x14ac:dyDescent="0.3"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131"/>
      <c r="N319" s="37"/>
      <c r="O319" s="37"/>
      <c r="P319" s="37"/>
      <c r="Q319" s="37"/>
      <c r="R319" s="37"/>
      <c r="S319" s="37"/>
      <c r="T319" s="37"/>
      <c r="U319" s="37"/>
      <c r="V319" s="37"/>
    </row>
    <row r="320" spans="3:22" x14ac:dyDescent="0.3"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131"/>
      <c r="N320" s="37"/>
      <c r="O320" s="37"/>
      <c r="P320" s="37"/>
      <c r="Q320" s="37"/>
      <c r="R320" s="37"/>
      <c r="S320" s="37"/>
      <c r="T320" s="37"/>
      <c r="U320" s="37"/>
      <c r="V320" s="37"/>
    </row>
    <row r="321" spans="3:22" x14ac:dyDescent="0.3"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131"/>
      <c r="N321" s="37"/>
      <c r="O321" s="37"/>
      <c r="P321" s="37"/>
      <c r="Q321" s="37"/>
      <c r="R321" s="37"/>
      <c r="S321" s="37"/>
      <c r="T321" s="37"/>
      <c r="U321" s="37"/>
      <c r="V321" s="37"/>
    </row>
    <row r="322" spans="3:22" x14ac:dyDescent="0.3"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131"/>
      <c r="N322" s="37"/>
      <c r="O322" s="37"/>
      <c r="P322" s="37"/>
      <c r="Q322" s="37"/>
      <c r="R322" s="37"/>
      <c r="S322" s="37"/>
      <c r="T322" s="37"/>
      <c r="U322" s="37"/>
      <c r="V322" s="37"/>
    </row>
    <row r="323" spans="3:22" x14ac:dyDescent="0.3"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131"/>
      <c r="N323" s="37"/>
      <c r="O323" s="37"/>
      <c r="P323" s="37"/>
      <c r="Q323" s="37"/>
      <c r="R323" s="37"/>
      <c r="S323" s="37"/>
      <c r="T323" s="37"/>
      <c r="U323" s="37"/>
      <c r="V323" s="37"/>
    </row>
    <row r="324" spans="3:22" x14ac:dyDescent="0.3"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131"/>
      <c r="N324" s="37"/>
      <c r="O324" s="37"/>
      <c r="P324" s="37"/>
      <c r="Q324" s="37"/>
      <c r="R324" s="37"/>
      <c r="S324" s="37"/>
      <c r="T324" s="37"/>
      <c r="U324" s="37"/>
      <c r="V324" s="37"/>
    </row>
    <row r="325" spans="3:22" x14ac:dyDescent="0.3"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131"/>
      <c r="N325" s="37"/>
      <c r="O325" s="37"/>
      <c r="P325" s="37"/>
      <c r="Q325" s="37"/>
      <c r="R325" s="37"/>
      <c r="S325" s="37"/>
      <c r="T325" s="37"/>
      <c r="U325" s="37"/>
      <c r="V325" s="37"/>
    </row>
    <row r="326" spans="3:22" x14ac:dyDescent="0.3"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131"/>
      <c r="N326" s="37"/>
      <c r="O326" s="37"/>
      <c r="P326" s="37"/>
      <c r="Q326" s="37"/>
      <c r="R326" s="37"/>
      <c r="S326" s="37"/>
      <c r="T326" s="37"/>
      <c r="U326" s="37"/>
      <c r="V326" s="37"/>
    </row>
    <row r="327" spans="3:22" x14ac:dyDescent="0.3"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131"/>
      <c r="N327" s="37"/>
      <c r="O327" s="37"/>
      <c r="P327" s="37"/>
      <c r="Q327" s="37"/>
      <c r="R327" s="37"/>
      <c r="S327" s="37"/>
      <c r="T327" s="37"/>
      <c r="U327" s="37"/>
      <c r="V327" s="37"/>
    </row>
    <row r="328" spans="3:22" x14ac:dyDescent="0.3"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131"/>
      <c r="N328" s="37"/>
      <c r="O328" s="37"/>
      <c r="P328" s="37"/>
      <c r="Q328" s="37"/>
      <c r="R328" s="37"/>
      <c r="S328" s="37"/>
      <c r="T328" s="37"/>
      <c r="U328" s="37"/>
      <c r="V328" s="37"/>
    </row>
    <row r="329" spans="3:22" x14ac:dyDescent="0.3"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131"/>
      <c r="N329" s="37"/>
      <c r="O329" s="37"/>
      <c r="P329" s="37"/>
      <c r="Q329" s="37"/>
      <c r="R329" s="37"/>
      <c r="S329" s="37"/>
      <c r="T329" s="37"/>
      <c r="U329" s="37"/>
      <c r="V329" s="37"/>
    </row>
    <row r="330" spans="3:22" x14ac:dyDescent="0.3"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131"/>
      <c r="N330" s="37"/>
      <c r="O330" s="37"/>
      <c r="P330" s="37"/>
      <c r="Q330" s="37"/>
      <c r="R330" s="37"/>
      <c r="S330" s="37"/>
      <c r="T330" s="37"/>
      <c r="U330" s="37"/>
      <c r="V330" s="37"/>
    </row>
    <row r="331" spans="3:22" x14ac:dyDescent="0.3"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131"/>
      <c r="N331" s="37"/>
      <c r="O331" s="37"/>
      <c r="P331" s="37"/>
      <c r="Q331" s="37"/>
      <c r="R331" s="37"/>
      <c r="S331" s="37"/>
      <c r="T331" s="37"/>
      <c r="U331" s="37"/>
      <c r="V331" s="37"/>
    </row>
    <row r="332" spans="3:22" x14ac:dyDescent="0.3"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131"/>
      <c r="N332" s="37"/>
      <c r="O332" s="37"/>
      <c r="P332" s="37"/>
      <c r="Q332" s="37"/>
      <c r="R332" s="37"/>
      <c r="S332" s="37"/>
      <c r="T332" s="37"/>
      <c r="U332" s="37"/>
      <c r="V332" s="37"/>
    </row>
    <row r="333" spans="3:22" x14ac:dyDescent="0.3"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131"/>
      <c r="N333" s="37"/>
      <c r="O333" s="37"/>
      <c r="P333" s="37"/>
      <c r="Q333" s="37"/>
      <c r="R333" s="37"/>
      <c r="S333" s="37"/>
      <c r="T333" s="37"/>
      <c r="U333" s="37"/>
      <c r="V333" s="37"/>
    </row>
    <row r="334" spans="3:22" x14ac:dyDescent="0.3"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131"/>
      <c r="N334" s="37"/>
      <c r="O334" s="37"/>
      <c r="P334" s="37"/>
      <c r="Q334" s="37"/>
      <c r="R334" s="37"/>
      <c r="S334" s="37"/>
      <c r="T334" s="37"/>
      <c r="U334" s="37"/>
      <c r="V334" s="37"/>
    </row>
    <row r="335" spans="3:22" x14ac:dyDescent="0.3"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131"/>
      <c r="N335" s="37"/>
      <c r="O335" s="37"/>
      <c r="P335" s="37"/>
      <c r="Q335" s="37"/>
      <c r="R335" s="37"/>
      <c r="S335" s="37"/>
      <c r="T335" s="37"/>
      <c r="U335" s="37"/>
      <c r="V335" s="37"/>
    </row>
    <row r="336" spans="3:22" x14ac:dyDescent="0.3"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131"/>
      <c r="N336" s="37"/>
      <c r="O336" s="37"/>
      <c r="P336" s="37"/>
      <c r="Q336" s="37"/>
      <c r="R336" s="37"/>
      <c r="S336" s="37"/>
      <c r="T336" s="37"/>
      <c r="U336" s="37"/>
      <c r="V336" s="37"/>
    </row>
    <row r="337" spans="3:22" x14ac:dyDescent="0.3"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131"/>
      <c r="N337" s="37"/>
      <c r="O337" s="37"/>
      <c r="P337" s="37"/>
      <c r="Q337" s="37"/>
      <c r="R337" s="37"/>
      <c r="S337" s="37"/>
      <c r="T337" s="37"/>
      <c r="U337" s="37"/>
      <c r="V337" s="37"/>
    </row>
    <row r="338" spans="3:22" x14ac:dyDescent="0.3"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131"/>
      <c r="N338" s="37"/>
      <c r="O338" s="37"/>
      <c r="P338" s="37"/>
      <c r="Q338" s="37"/>
      <c r="R338" s="37"/>
      <c r="S338" s="37"/>
      <c r="T338" s="37"/>
      <c r="U338" s="37"/>
      <c r="V338" s="37"/>
    </row>
    <row r="339" spans="3:22" x14ac:dyDescent="0.3"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131"/>
      <c r="N339" s="37"/>
      <c r="O339" s="37"/>
      <c r="P339" s="37"/>
      <c r="Q339" s="37"/>
      <c r="R339" s="37"/>
      <c r="S339" s="37"/>
      <c r="T339" s="37"/>
      <c r="U339" s="37"/>
      <c r="V339" s="37"/>
    </row>
    <row r="340" spans="3:22" x14ac:dyDescent="0.3"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131"/>
      <c r="N340" s="37"/>
      <c r="O340" s="37"/>
      <c r="P340" s="37"/>
      <c r="Q340" s="37"/>
      <c r="R340" s="37"/>
      <c r="S340" s="37"/>
      <c r="T340" s="37"/>
      <c r="U340" s="37"/>
      <c r="V340" s="37"/>
    </row>
    <row r="341" spans="3:22" x14ac:dyDescent="0.3"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131"/>
      <c r="N341" s="37"/>
      <c r="O341" s="37"/>
      <c r="P341" s="37"/>
      <c r="Q341" s="37"/>
      <c r="R341" s="37"/>
      <c r="S341" s="37"/>
      <c r="T341" s="37"/>
      <c r="U341" s="37"/>
      <c r="V341" s="37"/>
    </row>
    <row r="342" spans="3:22" x14ac:dyDescent="0.3"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131"/>
      <c r="N342" s="37"/>
      <c r="O342" s="37"/>
      <c r="P342" s="37"/>
      <c r="Q342" s="37"/>
      <c r="R342" s="37"/>
      <c r="S342" s="37"/>
      <c r="T342" s="37"/>
      <c r="U342" s="37"/>
      <c r="V342" s="37"/>
    </row>
    <row r="343" spans="3:22" x14ac:dyDescent="0.3"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131"/>
      <c r="N343" s="37"/>
      <c r="O343" s="37"/>
      <c r="P343" s="37"/>
      <c r="Q343" s="37"/>
      <c r="R343" s="37"/>
      <c r="S343" s="37"/>
      <c r="T343" s="37"/>
      <c r="U343" s="37"/>
      <c r="V343" s="37"/>
    </row>
    <row r="344" spans="3:22" x14ac:dyDescent="0.3"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131"/>
      <c r="N344" s="37"/>
      <c r="O344" s="37"/>
      <c r="P344" s="37"/>
      <c r="Q344" s="37"/>
      <c r="R344" s="37"/>
      <c r="S344" s="37"/>
      <c r="T344" s="37"/>
      <c r="U344" s="37"/>
      <c r="V344" s="37"/>
    </row>
    <row r="345" spans="3:22" x14ac:dyDescent="0.3"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131"/>
      <c r="N345" s="37"/>
      <c r="O345" s="37"/>
      <c r="P345" s="37"/>
      <c r="Q345" s="37"/>
      <c r="R345" s="37"/>
      <c r="S345" s="37"/>
      <c r="T345" s="37"/>
      <c r="U345" s="37"/>
      <c r="V345" s="37"/>
    </row>
    <row r="346" spans="3:22" x14ac:dyDescent="0.3"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131"/>
      <c r="N346" s="37"/>
      <c r="O346" s="37"/>
      <c r="P346" s="37"/>
      <c r="Q346" s="37"/>
      <c r="R346" s="37"/>
      <c r="S346" s="37"/>
      <c r="T346" s="37"/>
      <c r="U346" s="37"/>
      <c r="V346" s="37"/>
    </row>
    <row r="347" spans="3:22" x14ac:dyDescent="0.3"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131"/>
      <c r="N347" s="37"/>
      <c r="O347" s="37"/>
      <c r="P347" s="37"/>
      <c r="Q347" s="37"/>
      <c r="R347" s="37"/>
      <c r="S347" s="37"/>
      <c r="T347" s="37"/>
      <c r="U347" s="37"/>
      <c r="V347" s="37"/>
    </row>
    <row r="348" spans="3:22" x14ac:dyDescent="0.3"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131"/>
      <c r="N348" s="37"/>
      <c r="O348" s="37"/>
      <c r="P348" s="37"/>
      <c r="Q348" s="37"/>
      <c r="R348" s="37"/>
      <c r="S348" s="37"/>
      <c r="T348" s="37"/>
      <c r="U348" s="37"/>
      <c r="V348" s="37"/>
    </row>
    <row r="349" spans="3:22" x14ac:dyDescent="0.3"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131"/>
      <c r="N349" s="37"/>
      <c r="O349" s="37"/>
      <c r="P349" s="37"/>
      <c r="Q349" s="37"/>
      <c r="R349" s="37"/>
      <c r="S349" s="37"/>
      <c r="T349" s="37"/>
      <c r="U349" s="37"/>
      <c r="V349" s="37"/>
    </row>
    <row r="350" spans="3:22" x14ac:dyDescent="0.3"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131"/>
      <c r="N350" s="37"/>
      <c r="O350" s="37"/>
      <c r="P350" s="37"/>
      <c r="Q350" s="37"/>
      <c r="R350" s="37"/>
      <c r="S350" s="37"/>
      <c r="T350" s="37"/>
      <c r="U350" s="37"/>
      <c r="V350" s="37"/>
    </row>
    <row r="351" spans="3:22" x14ac:dyDescent="0.3"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131"/>
      <c r="N351" s="37"/>
      <c r="O351" s="37"/>
      <c r="P351" s="37"/>
      <c r="Q351" s="37"/>
      <c r="R351" s="37"/>
      <c r="S351" s="37"/>
      <c r="T351" s="37"/>
      <c r="U351" s="37"/>
      <c r="V351" s="37"/>
    </row>
    <row r="352" spans="3:22" x14ac:dyDescent="0.3"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131"/>
      <c r="N352" s="37"/>
      <c r="O352" s="37"/>
      <c r="P352" s="37"/>
      <c r="Q352" s="37"/>
      <c r="R352" s="37"/>
      <c r="S352" s="37"/>
      <c r="T352" s="37"/>
      <c r="U352" s="37"/>
      <c r="V352" s="37"/>
    </row>
    <row r="353" spans="3:22" x14ac:dyDescent="0.3"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131"/>
      <c r="N353" s="37"/>
      <c r="O353" s="37"/>
      <c r="P353" s="37"/>
      <c r="Q353" s="37"/>
      <c r="R353" s="37"/>
      <c r="S353" s="37"/>
      <c r="T353" s="37"/>
      <c r="U353" s="37"/>
      <c r="V353" s="37"/>
    </row>
    <row r="354" spans="3:22" x14ac:dyDescent="0.3"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131"/>
      <c r="N354" s="37"/>
      <c r="O354" s="37"/>
      <c r="P354" s="37"/>
      <c r="Q354" s="37"/>
      <c r="R354" s="37"/>
      <c r="S354" s="37"/>
      <c r="T354" s="37"/>
      <c r="U354" s="37"/>
      <c r="V354" s="37"/>
    </row>
    <row r="355" spans="3:22" x14ac:dyDescent="0.3"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131"/>
      <c r="N355" s="37"/>
      <c r="O355" s="37"/>
      <c r="P355" s="37"/>
      <c r="Q355" s="37"/>
      <c r="R355" s="37"/>
      <c r="S355" s="37"/>
      <c r="T355" s="37"/>
      <c r="U355" s="37"/>
      <c r="V355" s="37"/>
    </row>
    <row r="356" spans="3:22" x14ac:dyDescent="0.3"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131"/>
      <c r="N356" s="37"/>
      <c r="O356" s="37"/>
      <c r="P356" s="37"/>
      <c r="Q356" s="37"/>
      <c r="R356" s="37"/>
      <c r="S356" s="37"/>
      <c r="T356" s="37"/>
      <c r="U356" s="37"/>
      <c r="V356" s="37"/>
    </row>
    <row r="357" spans="3:22" x14ac:dyDescent="0.3"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131"/>
      <c r="N357" s="37"/>
      <c r="O357" s="37"/>
      <c r="P357" s="37"/>
      <c r="Q357" s="37"/>
      <c r="R357" s="37"/>
      <c r="S357" s="37"/>
      <c r="T357" s="37"/>
      <c r="U357" s="37"/>
      <c r="V357" s="37"/>
    </row>
    <row r="358" spans="3:22" x14ac:dyDescent="0.3"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131"/>
      <c r="N358" s="37"/>
      <c r="O358" s="37"/>
      <c r="P358" s="37"/>
      <c r="Q358" s="37"/>
      <c r="R358" s="37"/>
      <c r="S358" s="37"/>
      <c r="T358" s="37"/>
      <c r="U358" s="37"/>
      <c r="V358" s="37"/>
    </row>
    <row r="359" spans="3:22" x14ac:dyDescent="0.3"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131"/>
      <c r="N359" s="37"/>
      <c r="O359" s="37"/>
      <c r="P359" s="37"/>
      <c r="Q359" s="37"/>
      <c r="R359" s="37"/>
      <c r="S359" s="37"/>
      <c r="T359" s="37"/>
      <c r="U359" s="37"/>
      <c r="V359" s="37"/>
    </row>
    <row r="360" spans="3:22" x14ac:dyDescent="0.3"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131"/>
      <c r="N360" s="37"/>
      <c r="O360" s="37"/>
      <c r="P360" s="37"/>
      <c r="Q360" s="37"/>
      <c r="R360" s="37"/>
      <c r="S360" s="37"/>
      <c r="T360" s="37"/>
      <c r="U360" s="37"/>
      <c r="V360" s="37"/>
    </row>
    <row r="361" spans="3:22" x14ac:dyDescent="0.3"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131"/>
      <c r="N361" s="37"/>
      <c r="O361" s="37"/>
      <c r="P361" s="37"/>
      <c r="Q361" s="37"/>
      <c r="R361" s="37"/>
      <c r="S361" s="37"/>
      <c r="T361" s="37"/>
      <c r="U361" s="37"/>
      <c r="V361" s="37"/>
    </row>
    <row r="362" spans="3:22" x14ac:dyDescent="0.3"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131"/>
      <c r="N362" s="37"/>
      <c r="O362" s="37"/>
      <c r="P362" s="37"/>
      <c r="Q362" s="37"/>
      <c r="R362" s="37"/>
      <c r="S362" s="37"/>
      <c r="T362" s="37"/>
      <c r="U362" s="37"/>
      <c r="V362" s="37"/>
    </row>
    <row r="363" spans="3:22" x14ac:dyDescent="0.3"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131"/>
      <c r="N363" s="37"/>
      <c r="O363" s="37"/>
      <c r="P363" s="37"/>
      <c r="Q363" s="37"/>
      <c r="R363" s="37"/>
      <c r="S363" s="37"/>
      <c r="T363" s="37"/>
      <c r="U363" s="37"/>
      <c r="V363" s="37"/>
    </row>
    <row r="364" spans="3:22" x14ac:dyDescent="0.3"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131"/>
      <c r="N364" s="37"/>
      <c r="O364" s="37"/>
      <c r="P364" s="37"/>
      <c r="Q364" s="37"/>
      <c r="R364" s="37"/>
      <c r="S364" s="37"/>
      <c r="T364" s="37"/>
      <c r="U364" s="37"/>
      <c r="V364" s="37"/>
    </row>
    <row r="365" spans="3:22" x14ac:dyDescent="0.3"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131"/>
      <c r="N365" s="37"/>
      <c r="O365" s="37"/>
      <c r="P365" s="37"/>
      <c r="Q365" s="37"/>
      <c r="R365" s="37"/>
      <c r="S365" s="37"/>
      <c r="T365" s="37"/>
      <c r="U365" s="37"/>
      <c r="V365" s="37"/>
    </row>
    <row r="366" spans="3:22" x14ac:dyDescent="0.3"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131"/>
      <c r="N366" s="37"/>
      <c r="O366" s="37"/>
      <c r="P366" s="37"/>
      <c r="Q366" s="37"/>
      <c r="R366" s="37"/>
      <c r="S366" s="37"/>
      <c r="T366" s="37"/>
      <c r="U366" s="37"/>
      <c r="V366" s="37"/>
    </row>
    <row r="367" spans="3:22" x14ac:dyDescent="0.3"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131"/>
      <c r="N367" s="37"/>
      <c r="O367" s="37"/>
      <c r="P367" s="37"/>
      <c r="Q367" s="37"/>
      <c r="R367" s="37"/>
      <c r="S367" s="37"/>
      <c r="T367" s="37"/>
      <c r="U367" s="37"/>
      <c r="V367" s="37"/>
    </row>
    <row r="368" spans="3:22" x14ac:dyDescent="0.3"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131"/>
      <c r="N368" s="37"/>
      <c r="O368" s="37"/>
      <c r="P368" s="37"/>
      <c r="Q368" s="37"/>
      <c r="R368" s="37"/>
      <c r="S368" s="37"/>
      <c r="T368" s="37"/>
      <c r="U368" s="37"/>
      <c r="V368" s="37"/>
    </row>
    <row r="369" spans="3:22" x14ac:dyDescent="0.3"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131"/>
      <c r="N369" s="37"/>
      <c r="O369" s="37"/>
      <c r="P369" s="37"/>
      <c r="Q369" s="37"/>
      <c r="R369" s="37"/>
      <c r="S369" s="37"/>
      <c r="T369" s="37"/>
      <c r="U369" s="37"/>
      <c r="V369" s="37"/>
    </row>
    <row r="370" spans="3:22" x14ac:dyDescent="0.3"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131"/>
      <c r="N370" s="37"/>
      <c r="O370" s="37"/>
      <c r="P370" s="37"/>
      <c r="Q370" s="37"/>
      <c r="R370" s="37"/>
      <c r="S370" s="37"/>
      <c r="T370" s="37"/>
      <c r="U370" s="37"/>
      <c r="V370" s="37"/>
    </row>
    <row r="371" spans="3:22" x14ac:dyDescent="0.3"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131"/>
      <c r="N371" s="37"/>
      <c r="O371" s="37"/>
      <c r="P371" s="37"/>
      <c r="Q371" s="37"/>
      <c r="R371" s="37"/>
      <c r="S371" s="37"/>
      <c r="T371" s="37"/>
      <c r="U371" s="37"/>
      <c r="V371" s="37"/>
    </row>
    <row r="372" spans="3:22" x14ac:dyDescent="0.3"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131"/>
      <c r="N372" s="37"/>
      <c r="O372" s="37"/>
      <c r="P372" s="37"/>
      <c r="Q372" s="37"/>
      <c r="R372" s="37"/>
      <c r="S372" s="37"/>
      <c r="T372" s="37"/>
      <c r="U372" s="37"/>
      <c r="V372" s="37"/>
    </row>
    <row r="373" spans="3:22" x14ac:dyDescent="0.3"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131"/>
      <c r="N373" s="37"/>
      <c r="O373" s="37"/>
      <c r="P373" s="37"/>
      <c r="Q373" s="37"/>
      <c r="R373" s="37"/>
      <c r="S373" s="37"/>
      <c r="T373" s="37"/>
      <c r="U373" s="37"/>
      <c r="V373" s="37"/>
    </row>
    <row r="374" spans="3:22" x14ac:dyDescent="0.3"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131"/>
      <c r="N374" s="37"/>
      <c r="O374" s="37"/>
      <c r="P374" s="37"/>
      <c r="Q374" s="37"/>
      <c r="R374" s="37"/>
      <c r="S374" s="37"/>
      <c r="T374" s="37"/>
      <c r="U374" s="37"/>
      <c r="V374" s="37"/>
    </row>
    <row r="375" spans="3:22" x14ac:dyDescent="0.3"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131"/>
      <c r="N375" s="37"/>
      <c r="O375" s="37"/>
      <c r="P375" s="37"/>
      <c r="Q375" s="37"/>
      <c r="R375" s="37"/>
      <c r="S375" s="37"/>
      <c r="T375" s="37"/>
      <c r="U375" s="37"/>
      <c r="V375" s="37"/>
    </row>
    <row r="376" spans="3:22" x14ac:dyDescent="0.3"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131"/>
      <c r="N376" s="37"/>
      <c r="O376" s="37"/>
      <c r="P376" s="37"/>
      <c r="Q376" s="37"/>
      <c r="R376" s="37"/>
      <c r="S376" s="37"/>
      <c r="T376" s="37"/>
      <c r="U376" s="37"/>
      <c r="V376" s="37"/>
    </row>
    <row r="377" spans="3:22" x14ac:dyDescent="0.3"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131"/>
      <c r="N377" s="37"/>
      <c r="O377" s="37"/>
      <c r="P377" s="37"/>
      <c r="Q377" s="37"/>
      <c r="R377" s="37"/>
      <c r="S377" s="37"/>
      <c r="T377" s="37"/>
      <c r="U377" s="37"/>
      <c r="V377" s="37"/>
    </row>
    <row r="378" spans="3:22" x14ac:dyDescent="0.3"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131"/>
      <c r="N378" s="37"/>
      <c r="O378" s="37"/>
      <c r="P378" s="37"/>
      <c r="Q378" s="37"/>
      <c r="R378" s="37"/>
      <c r="S378" s="37"/>
      <c r="T378" s="37"/>
      <c r="U378" s="37"/>
      <c r="V378" s="37"/>
    </row>
    <row r="379" spans="3:22" x14ac:dyDescent="0.3"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131"/>
      <c r="N379" s="37"/>
      <c r="O379" s="37"/>
      <c r="P379" s="37"/>
      <c r="Q379" s="37"/>
      <c r="R379" s="37"/>
      <c r="S379" s="37"/>
      <c r="T379" s="37"/>
      <c r="U379" s="37"/>
      <c r="V379" s="37"/>
    </row>
    <row r="380" spans="3:22" x14ac:dyDescent="0.3"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131"/>
      <c r="N380" s="37"/>
      <c r="O380" s="37"/>
      <c r="P380" s="37"/>
      <c r="Q380" s="37"/>
      <c r="R380" s="37"/>
      <c r="S380" s="37"/>
      <c r="T380" s="37"/>
      <c r="U380" s="37"/>
      <c r="V380" s="37"/>
    </row>
    <row r="381" spans="3:22" x14ac:dyDescent="0.3"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131"/>
      <c r="N381" s="37"/>
      <c r="O381" s="37"/>
      <c r="P381" s="37"/>
      <c r="Q381" s="37"/>
      <c r="R381" s="37"/>
      <c r="S381" s="37"/>
      <c r="T381" s="37"/>
      <c r="U381" s="37"/>
      <c r="V381" s="37"/>
    </row>
    <row r="382" spans="3:22" x14ac:dyDescent="0.3"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131"/>
      <c r="N382" s="37"/>
      <c r="O382" s="37"/>
      <c r="P382" s="37"/>
      <c r="Q382" s="37"/>
      <c r="R382" s="37"/>
      <c r="S382" s="37"/>
      <c r="T382" s="37"/>
      <c r="U382" s="37"/>
      <c r="V382" s="37"/>
    </row>
    <row r="383" spans="3:22" x14ac:dyDescent="0.3"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131"/>
      <c r="N383" s="37"/>
      <c r="O383" s="37"/>
      <c r="P383" s="37"/>
      <c r="Q383" s="37"/>
      <c r="R383" s="37"/>
      <c r="S383" s="37"/>
      <c r="T383" s="37"/>
      <c r="U383" s="37"/>
      <c r="V383" s="37"/>
    </row>
    <row r="384" spans="3:22" x14ac:dyDescent="0.3"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131"/>
      <c r="N384" s="37"/>
      <c r="O384" s="37"/>
      <c r="P384" s="37"/>
      <c r="Q384" s="37"/>
      <c r="R384" s="37"/>
      <c r="S384" s="37"/>
      <c r="T384" s="37"/>
      <c r="U384" s="37"/>
      <c r="V384" s="37"/>
    </row>
    <row r="385" spans="3:22" x14ac:dyDescent="0.3"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131"/>
      <c r="N385" s="37"/>
      <c r="O385" s="37"/>
      <c r="P385" s="37"/>
      <c r="Q385" s="37"/>
      <c r="R385" s="37"/>
      <c r="S385" s="37"/>
      <c r="T385" s="37"/>
      <c r="U385" s="37"/>
      <c r="V385" s="37"/>
    </row>
    <row r="386" spans="3:22" x14ac:dyDescent="0.3"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131"/>
      <c r="N386" s="37"/>
      <c r="O386" s="37"/>
      <c r="P386" s="37"/>
      <c r="Q386" s="37"/>
      <c r="R386" s="37"/>
      <c r="S386" s="37"/>
      <c r="T386" s="37"/>
      <c r="U386" s="37"/>
      <c r="V386" s="37"/>
    </row>
    <row r="387" spans="3:22" x14ac:dyDescent="0.3"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131"/>
      <c r="N387" s="37"/>
      <c r="O387" s="37"/>
      <c r="P387" s="37"/>
      <c r="Q387" s="37"/>
      <c r="R387" s="37"/>
      <c r="S387" s="37"/>
      <c r="T387" s="37"/>
      <c r="U387" s="37"/>
      <c r="V387" s="37"/>
    </row>
    <row r="388" spans="3:22" x14ac:dyDescent="0.3"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131"/>
      <c r="N388" s="37"/>
      <c r="O388" s="37"/>
      <c r="P388" s="37"/>
      <c r="Q388" s="37"/>
      <c r="R388" s="37"/>
      <c r="S388" s="37"/>
      <c r="T388" s="37"/>
      <c r="U388" s="37"/>
      <c r="V388" s="37"/>
    </row>
    <row r="389" spans="3:22" x14ac:dyDescent="0.3"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131"/>
      <c r="N389" s="37"/>
      <c r="O389" s="37"/>
      <c r="P389" s="37"/>
      <c r="Q389" s="37"/>
      <c r="R389" s="37"/>
      <c r="S389" s="37"/>
      <c r="T389" s="37"/>
      <c r="U389" s="37"/>
      <c r="V389" s="37"/>
    </row>
    <row r="390" spans="3:22" x14ac:dyDescent="0.3"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131"/>
      <c r="N390" s="37"/>
      <c r="O390" s="37"/>
      <c r="P390" s="37"/>
      <c r="Q390" s="37"/>
      <c r="R390" s="37"/>
      <c r="S390" s="37"/>
      <c r="T390" s="37"/>
      <c r="U390" s="37"/>
      <c r="V390" s="37"/>
    </row>
    <row r="391" spans="3:22" x14ac:dyDescent="0.3"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131"/>
      <c r="N391" s="37"/>
      <c r="O391" s="37"/>
      <c r="P391" s="37"/>
      <c r="Q391" s="37"/>
      <c r="R391" s="37"/>
      <c r="S391" s="37"/>
      <c r="T391" s="37"/>
      <c r="U391" s="37"/>
      <c r="V391" s="37"/>
    </row>
    <row r="392" spans="3:22" x14ac:dyDescent="0.3"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131"/>
      <c r="N392" s="37"/>
      <c r="O392" s="37"/>
      <c r="P392" s="37"/>
      <c r="Q392" s="37"/>
      <c r="R392" s="37"/>
      <c r="S392" s="37"/>
      <c r="T392" s="37"/>
      <c r="U392" s="37"/>
      <c r="V392" s="37"/>
    </row>
    <row r="393" spans="3:22" x14ac:dyDescent="0.3"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131"/>
      <c r="N393" s="37"/>
      <c r="O393" s="37"/>
      <c r="P393" s="37"/>
      <c r="Q393" s="37"/>
      <c r="R393" s="37"/>
      <c r="S393" s="37"/>
      <c r="T393" s="37"/>
      <c r="U393" s="37"/>
      <c r="V393" s="37"/>
    </row>
    <row r="394" spans="3:22" x14ac:dyDescent="0.3"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131"/>
      <c r="N394" s="37"/>
      <c r="O394" s="37"/>
      <c r="P394" s="37"/>
      <c r="Q394" s="37"/>
      <c r="R394" s="37"/>
      <c r="S394" s="37"/>
      <c r="T394" s="37"/>
      <c r="U394" s="37"/>
      <c r="V394" s="37"/>
    </row>
    <row r="395" spans="3:22" x14ac:dyDescent="0.3"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131"/>
      <c r="N395" s="37"/>
      <c r="O395" s="37"/>
      <c r="P395" s="37"/>
      <c r="Q395" s="37"/>
      <c r="R395" s="37"/>
      <c r="S395" s="37"/>
      <c r="T395" s="37"/>
      <c r="U395" s="37"/>
      <c r="V395" s="37"/>
    </row>
    <row r="396" spans="3:22" x14ac:dyDescent="0.3"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131"/>
      <c r="N396" s="37"/>
      <c r="O396" s="37"/>
      <c r="P396" s="37"/>
      <c r="Q396" s="37"/>
      <c r="R396" s="37"/>
      <c r="S396" s="37"/>
      <c r="T396" s="37"/>
      <c r="U396" s="37"/>
      <c r="V396" s="37"/>
    </row>
    <row r="397" spans="3:22" x14ac:dyDescent="0.3"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131"/>
      <c r="N397" s="37"/>
      <c r="O397" s="37"/>
      <c r="P397" s="37"/>
      <c r="Q397" s="37"/>
      <c r="R397" s="37"/>
      <c r="S397" s="37"/>
      <c r="T397" s="37"/>
      <c r="U397" s="37"/>
      <c r="V397" s="37"/>
    </row>
    <row r="398" spans="3:22" x14ac:dyDescent="0.3"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131"/>
      <c r="N398" s="37"/>
      <c r="O398" s="37"/>
      <c r="P398" s="37"/>
      <c r="Q398" s="37"/>
      <c r="R398" s="37"/>
      <c r="S398" s="37"/>
      <c r="T398" s="37"/>
      <c r="U398" s="37"/>
      <c r="V398" s="37"/>
    </row>
    <row r="399" spans="3:22" x14ac:dyDescent="0.3"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131"/>
      <c r="N399" s="37"/>
      <c r="O399" s="37"/>
      <c r="P399" s="37"/>
      <c r="Q399" s="37"/>
      <c r="R399" s="37"/>
      <c r="S399" s="37"/>
      <c r="T399" s="37"/>
      <c r="U399" s="37"/>
      <c r="V399" s="37"/>
    </row>
    <row r="400" spans="3:22" x14ac:dyDescent="0.3"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131"/>
      <c r="N400" s="37"/>
      <c r="O400" s="37"/>
      <c r="P400" s="37"/>
      <c r="Q400" s="37"/>
      <c r="R400" s="37"/>
      <c r="S400" s="37"/>
      <c r="T400" s="37"/>
      <c r="U400" s="37"/>
      <c r="V400" s="37"/>
    </row>
    <row r="401" spans="3:22" x14ac:dyDescent="0.3"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131"/>
      <c r="N401" s="37"/>
      <c r="O401" s="37"/>
      <c r="P401" s="37"/>
      <c r="Q401" s="37"/>
      <c r="R401" s="37"/>
      <c r="S401" s="37"/>
      <c r="T401" s="37"/>
      <c r="U401" s="37"/>
      <c r="V401" s="37"/>
    </row>
    <row r="402" spans="3:22" x14ac:dyDescent="0.3"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131"/>
      <c r="N402" s="37"/>
      <c r="O402" s="37"/>
      <c r="P402" s="37"/>
      <c r="Q402" s="37"/>
      <c r="R402" s="37"/>
      <c r="S402" s="37"/>
      <c r="T402" s="37"/>
      <c r="U402" s="37"/>
      <c r="V402" s="37"/>
    </row>
    <row r="403" spans="3:22" x14ac:dyDescent="0.3"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131"/>
      <c r="N403" s="37"/>
      <c r="O403" s="37"/>
      <c r="P403" s="37"/>
      <c r="Q403" s="37"/>
      <c r="R403" s="37"/>
      <c r="S403" s="37"/>
      <c r="T403" s="37"/>
      <c r="U403" s="37"/>
      <c r="V403" s="37"/>
    </row>
    <row r="404" spans="3:22" x14ac:dyDescent="0.3"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131"/>
      <c r="N404" s="37"/>
      <c r="O404" s="37"/>
      <c r="P404" s="37"/>
      <c r="Q404" s="37"/>
      <c r="R404" s="37"/>
      <c r="S404" s="37"/>
      <c r="T404" s="37"/>
      <c r="U404" s="37"/>
      <c r="V404" s="37"/>
    </row>
    <row r="405" spans="3:22" x14ac:dyDescent="0.3"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131"/>
      <c r="N405" s="37"/>
      <c r="O405" s="37"/>
      <c r="P405" s="37"/>
      <c r="Q405" s="37"/>
      <c r="R405" s="37"/>
      <c r="S405" s="37"/>
      <c r="T405" s="37"/>
      <c r="U405" s="37"/>
      <c r="V405" s="37"/>
    </row>
    <row r="406" spans="3:22" x14ac:dyDescent="0.3"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131"/>
      <c r="N406" s="37"/>
      <c r="O406" s="37"/>
      <c r="P406" s="37"/>
      <c r="Q406" s="37"/>
      <c r="R406" s="37"/>
      <c r="S406" s="37"/>
      <c r="T406" s="37"/>
      <c r="U406" s="37"/>
      <c r="V406" s="37"/>
    </row>
    <row r="407" spans="3:22" x14ac:dyDescent="0.3"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131"/>
      <c r="N407" s="37"/>
      <c r="O407" s="37"/>
      <c r="P407" s="37"/>
      <c r="Q407" s="37"/>
      <c r="R407" s="37"/>
      <c r="S407" s="37"/>
      <c r="T407" s="37"/>
      <c r="U407" s="37"/>
      <c r="V407" s="37"/>
    </row>
    <row r="408" spans="3:22" x14ac:dyDescent="0.3"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131"/>
      <c r="N408" s="37"/>
      <c r="O408" s="37"/>
      <c r="P408" s="37"/>
      <c r="Q408" s="37"/>
      <c r="R408" s="37"/>
      <c r="S408" s="37"/>
      <c r="T408" s="37"/>
      <c r="U408" s="37"/>
      <c r="V408" s="37"/>
    </row>
    <row r="409" spans="3:22" x14ac:dyDescent="0.3"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131"/>
      <c r="N409" s="37"/>
      <c r="O409" s="37"/>
      <c r="P409" s="37"/>
      <c r="Q409" s="37"/>
      <c r="R409" s="37"/>
      <c r="S409" s="37"/>
      <c r="T409" s="37"/>
      <c r="U409" s="37"/>
      <c r="V409" s="37"/>
    </row>
    <row r="410" spans="3:22" x14ac:dyDescent="0.3"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131"/>
      <c r="N410" s="37"/>
      <c r="O410" s="37"/>
      <c r="P410" s="37"/>
      <c r="Q410" s="37"/>
      <c r="R410" s="37"/>
      <c r="S410" s="37"/>
      <c r="T410" s="37"/>
      <c r="U410" s="37"/>
      <c r="V410" s="37"/>
    </row>
    <row r="411" spans="3:22" x14ac:dyDescent="0.3"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131"/>
      <c r="N411" s="37"/>
      <c r="O411" s="37"/>
      <c r="P411" s="37"/>
      <c r="Q411" s="37"/>
      <c r="R411" s="37"/>
      <c r="S411" s="37"/>
      <c r="T411" s="37"/>
      <c r="U411" s="37"/>
      <c r="V411" s="37"/>
    </row>
    <row r="412" spans="3:22" x14ac:dyDescent="0.3"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131"/>
      <c r="N412" s="37"/>
      <c r="O412" s="37"/>
      <c r="P412" s="37"/>
      <c r="Q412" s="37"/>
      <c r="R412" s="37"/>
      <c r="S412" s="37"/>
      <c r="T412" s="37"/>
      <c r="U412" s="37"/>
      <c r="V412" s="37"/>
    </row>
    <row r="413" spans="3:22" x14ac:dyDescent="0.3"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131"/>
      <c r="N413" s="37"/>
      <c r="O413" s="37"/>
      <c r="P413" s="37"/>
      <c r="Q413" s="37"/>
      <c r="R413" s="37"/>
      <c r="S413" s="37"/>
      <c r="T413" s="37"/>
      <c r="U413" s="37"/>
      <c r="V413" s="37"/>
    </row>
    <row r="414" spans="3:22" x14ac:dyDescent="0.3"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131"/>
      <c r="N414" s="37"/>
      <c r="O414" s="37"/>
      <c r="P414" s="37"/>
      <c r="Q414" s="37"/>
      <c r="R414" s="37"/>
      <c r="S414" s="37"/>
      <c r="T414" s="37"/>
      <c r="U414" s="37"/>
      <c r="V414" s="37"/>
    </row>
    <row r="415" spans="3:22" x14ac:dyDescent="0.3"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131"/>
      <c r="N415" s="37"/>
      <c r="O415" s="37"/>
      <c r="P415" s="37"/>
      <c r="Q415" s="37"/>
      <c r="R415" s="37"/>
      <c r="S415" s="37"/>
      <c r="T415" s="37"/>
      <c r="U415" s="37"/>
      <c r="V415" s="37"/>
    </row>
    <row r="416" spans="3:22" x14ac:dyDescent="0.3"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131"/>
      <c r="N416" s="37"/>
      <c r="O416" s="37"/>
      <c r="P416" s="37"/>
      <c r="Q416" s="37"/>
      <c r="R416" s="37"/>
      <c r="S416" s="37"/>
      <c r="T416" s="37"/>
      <c r="U416" s="37"/>
      <c r="V416" s="37"/>
    </row>
    <row r="417" spans="3:22" x14ac:dyDescent="0.3"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131"/>
      <c r="N417" s="37"/>
      <c r="O417" s="37"/>
      <c r="P417" s="37"/>
      <c r="Q417" s="37"/>
      <c r="R417" s="37"/>
      <c r="S417" s="37"/>
      <c r="T417" s="37"/>
      <c r="U417" s="37"/>
      <c r="V417" s="37"/>
    </row>
    <row r="418" spans="3:22" x14ac:dyDescent="0.3"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131"/>
      <c r="N418" s="37"/>
      <c r="O418" s="37"/>
      <c r="P418" s="37"/>
      <c r="Q418" s="37"/>
      <c r="R418" s="37"/>
      <c r="S418" s="37"/>
      <c r="T418" s="37"/>
      <c r="U418" s="37"/>
      <c r="V418" s="37"/>
    </row>
    <row r="419" spans="3:22" x14ac:dyDescent="0.3"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131"/>
      <c r="N419" s="37"/>
      <c r="O419" s="37"/>
      <c r="P419" s="37"/>
      <c r="Q419" s="37"/>
      <c r="R419" s="37"/>
      <c r="S419" s="37"/>
      <c r="T419" s="37"/>
      <c r="U419" s="37"/>
      <c r="V419" s="37"/>
    </row>
    <row r="420" spans="3:22" x14ac:dyDescent="0.3"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131"/>
      <c r="N420" s="37"/>
      <c r="O420" s="37"/>
      <c r="P420" s="37"/>
      <c r="Q420" s="37"/>
      <c r="R420" s="37"/>
      <c r="S420" s="37"/>
      <c r="T420" s="37"/>
      <c r="U420" s="37"/>
      <c r="V420" s="37"/>
    </row>
    <row r="421" spans="3:22" x14ac:dyDescent="0.3"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131"/>
      <c r="N421" s="37"/>
      <c r="O421" s="37"/>
      <c r="P421" s="37"/>
      <c r="Q421" s="37"/>
      <c r="R421" s="37"/>
      <c r="S421" s="37"/>
      <c r="T421" s="37"/>
      <c r="U421" s="37"/>
      <c r="V421" s="37"/>
    </row>
    <row r="422" spans="3:22" x14ac:dyDescent="0.3"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131"/>
      <c r="N422" s="37"/>
      <c r="O422" s="37"/>
      <c r="P422" s="37"/>
      <c r="Q422" s="37"/>
      <c r="R422" s="37"/>
      <c r="S422" s="37"/>
      <c r="T422" s="37"/>
      <c r="U422" s="37"/>
      <c r="V422" s="37"/>
    </row>
    <row r="423" spans="3:22" x14ac:dyDescent="0.3"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131"/>
      <c r="N423" s="37"/>
      <c r="O423" s="37"/>
      <c r="P423" s="37"/>
      <c r="Q423" s="37"/>
      <c r="R423" s="37"/>
      <c r="S423" s="37"/>
      <c r="T423" s="37"/>
      <c r="U423" s="37"/>
      <c r="V423" s="37"/>
    </row>
    <row r="424" spans="3:22" x14ac:dyDescent="0.3"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131"/>
      <c r="N424" s="37"/>
      <c r="O424" s="37"/>
      <c r="P424" s="37"/>
      <c r="Q424" s="37"/>
      <c r="R424" s="37"/>
      <c r="S424" s="37"/>
      <c r="T424" s="37"/>
      <c r="U424" s="37"/>
      <c r="V424" s="37"/>
    </row>
    <row r="425" spans="3:22" x14ac:dyDescent="0.3"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131"/>
      <c r="N425" s="37"/>
      <c r="O425" s="37"/>
      <c r="P425" s="37"/>
      <c r="Q425" s="37"/>
      <c r="R425" s="37"/>
      <c r="S425" s="37"/>
      <c r="T425" s="37"/>
      <c r="U425" s="37"/>
      <c r="V425" s="37"/>
    </row>
    <row r="426" spans="3:22" x14ac:dyDescent="0.3"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131"/>
      <c r="N426" s="37"/>
      <c r="O426" s="37"/>
      <c r="P426" s="37"/>
      <c r="Q426" s="37"/>
      <c r="R426" s="37"/>
      <c r="S426" s="37"/>
      <c r="T426" s="37"/>
      <c r="U426" s="37"/>
      <c r="V426" s="37"/>
    </row>
    <row r="427" spans="3:22" x14ac:dyDescent="0.3"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131"/>
      <c r="N427" s="37"/>
      <c r="O427" s="37"/>
      <c r="P427" s="37"/>
      <c r="Q427" s="37"/>
      <c r="R427" s="37"/>
      <c r="S427" s="37"/>
      <c r="T427" s="37"/>
      <c r="U427" s="37"/>
      <c r="V427" s="37"/>
    </row>
    <row r="428" spans="3:22" x14ac:dyDescent="0.3"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131"/>
      <c r="N428" s="37"/>
      <c r="O428" s="37"/>
      <c r="P428" s="37"/>
      <c r="Q428" s="37"/>
      <c r="R428" s="37"/>
      <c r="S428" s="37"/>
      <c r="T428" s="37"/>
      <c r="U428" s="37"/>
      <c r="V428" s="37"/>
    </row>
    <row r="429" spans="3:22" x14ac:dyDescent="0.3"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131"/>
      <c r="N429" s="37"/>
      <c r="O429" s="37"/>
      <c r="P429" s="37"/>
      <c r="Q429" s="37"/>
      <c r="R429" s="37"/>
      <c r="S429" s="37"/>
      <c r="T429" s="37"/>
      <c r="U429" s="37"/>
      <c r="V429" s="37"/>
    </row>
    <row r="430" spans="3:22" x14ac:dyDescent="0.3"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131"/>
      <c r="N430" s="37"/>
      <c r="O430" s="37"/>
      <c r="P430" s="37"/>
      <c r="Q430" s="37"/>
      <c r="R430" s="37"/>
      <c r="S430" s="37"/>
      <c r="T430" s="37"/>
      <c r="U430" s="37"/>
      <c r="V430" s="37"/>
    </row>
    <row r="431" spans="3:22" x14ac:dyDescent="0.3"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131"/>
      <c r="N431" s="37"/>
      <c r="O431" s="37"/>
      <c r="P431" s="37"/>
      <c r="Q431" s="37"/>
      <c r="R431" s="37"/>
      <c r="S431" s="37"/>
      <c r="T431" s="37"/>
      <c r="U431" s="37"/>
      <c r="V431" s="37"/>
    </row>
    <row r="432" spans="3:22" x14ac:dyDescent="0.3"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131"/>
      <c r="N432" s="37"/>
      <c r="O432" s="37"/>
      <c r="P432" s="37"/>
      <c r="Q432" s="37"/>
      <c r="R432" s="37"/>
      <c r="S432" s="37"/>
      <c r="T432" s="37"/>
      <c r="U432" s="37"/>
      <c r="V432" s="37"/>
    </row>
    <row r="433" spans="3:22" x14ac:dyDescent="0.3"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131"/>
      <c r="N433" s="37"/>
      <c r="O433" s="37"/>
      <c r="P433" s="37"/>
      <c r="Q433" s="37"/>
      <c r="R433" s="37"/>
      <c r="S433" s="37"/>
      <c r="T433" s="37"/>
      <c r="U433" s="37"/>
      <c r="V433" s="37"/>
    </row>
    <row r="434" spans="3:22" x14ac:dyDescent="0.3"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131"/>
      <c r="N434" s="37"/>
      <c r="O434" s="37"/>
      <c r="P434" s="37"/>
      <c r="Q434" s="37"/>
      <c r="R434" s="37"/>
      <c r="S434" s="37"/>
      <c r="T434" s="37"/>
      <c r="U434" s="37"/>
      <c r="V434" s="37"/>
    </row>
    <row r="435" spans="3:22" x14ac:dyDescent="0.3"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131"/>
      <c r="N435" s="37"/>
      <c r="O435" s="37"/>
      <c r="P435" s="37"/>
      <c r="Q435" s="37"/>
      <c r="R435" s="37"/>
      <c r="S435" s="37"/>
      <c r="T435" s="37"/>
      <c r="U435" s="37"/>
      <c r="V435" s="37"/>
    </row>
    <row r="436" spans="3:22" x14ac:dyDescent="0.3"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131"/>
      <c r="N436" s="37"/>
      <c r="O436" s="37"/>
      <c r="P436" s="37"/>
      <c r="Q436" s="37"/>
      <c r="R436" s="37"/>
      <c r="S436" s="37"/>
      <c r="T436" s="37"/>
      <c r="U436" s="37"/>
      <c r="V436" s="37"/>
    </row>
    <row r="437" spans="3:22" x14ac:dyDescent="0.3"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131"/>
      <c r="N437" s="37"/>
      <c r="O437" s="37"/>
      <c r="P437" s="37"/>
      <c r="Q437" s="37"/>
      <c r="R437" s="37"/>
      <c r="S437" s="37"/>
      <c r="T437" s="37"/>
      <c r="U437" s="37"/>
      <c r="V437" s="37"/>
    </row>
    <row r="438" spans="3:22" x14ac:dyDescent="0.3"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131"/>
      <c r="N438" s="37"/>
      <c r="O438" s="37"/>
      <c r="P438" s="37"/>
      <c r="Q438" s="37"/>
      <c r="R438" s="37"/>
      <c r="S438" s="37"/>
      <c r="T438" s="37"/>
      <c r="U438" s="37"/>
      <c r="V438" s="37"/>
    </row>
    <row r="439" spans="3:22" x14ac:dyDescent="0.3"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131"/>
      <c r="N439" s="37"/>
      <c r="O439" s="37"/>
      <c r="P439" s="37"/>
      <c r="Q439" s="37"/>
      <c r="R439" s="37"/>
      <c r="S439" s="37"/>
      <c r="T439" s="37"/>
      <c r="U439" s="37"/>
      <c r="V439" s="37"/>
    </row>
    <row r="440" spans="3:22" x14ac:dyDescent="0.3"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131"/>
      <c r="N440" s="37"/>
      <c r="O440" s="37"/>
      <c r="P440" s="37"/>
      <c r="Q440" s="37"/>
      <c r="R440" s="37"/>
      <c r="S440" s="37"/>
      <c r="T440" s="37"/>
      <c r="U440" s="37"/>
      <c r="V440" s="37"/>
    </row>
    <row r="441" spans="3:22" x14ac:dyDescent="0.3"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131"/>
      <c r="N441" s="37"/>
      <c r="O441" s="37"/>
      <c r="P441" s="37"/>
      <c r="Q441" s="37"/>
      <c r="R441" s="37"/>
      <c r="S441" s="37"/>
      <c r="T441" s="37"/>
      <c r="U441" s="37"/>
      <c r="V441" s="37"/>
    </row>
    <row r="442" spans="3:22" x14ac:dyDescent="0.3"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131"/>
      <c r="N442" s="37"/>
      <c r="O442" s="37"/>
      <c r="P442" s="37"/>
      <c r="Q442" s="37"/>
      <c r="R442" s="37"/>
      <c r="S442" s="37"/>
      <c r="T442" s="37"/>
      <c r="U442" s="37"/>
      <c r="V442" s="37"/>
    </row>
    <row r="443" spans="3:22" x14ac:dyDescent="0.3"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131"/>
      <c r="N443" s="37"/>
      <c r="O443" s="37"/>
      <c r="P443" s="37"/>
      <c r="Q443" s="37"/>
      <c r="R443" s="37"/>
      <c r="S443" s="37"/>
      <c r="T443" s="37"/>
      <c r="U443" s="37"/>
      <c r="V443" s="37"/>
    </row>
    <row r="444" spans="3:22" x14ac:dyDescent="0.3"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131"/>
      <c r="N444" s="37"/>
      <c r="O444" s="37"/>
      <c r="P444" s="37"/>
      <c r="Q444" s="37"/>
      <c r="R444" s="37"/>
      <c r="S444" s="37"/>
      <c r="T444" s="37"/>
      <c r="U444" s="37"/>
      <c r="V444" s="37"/>
    </row>
    <row r="445" spans="3:22" x14ac:dyDescent="0.3"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131"/>
      <c r="N445" s="37"/>
      <c r="O445" s="37"/>
      <c r="P445" s="37"/>
      <c r="Q445" s="37"/>
      <c r="R445" s="37"/>
      <c r="S445" s="37"/>
      <c r="T445" s="37"/>
      <c r="U445" s="37"/>
      <c r="V445" s="37"/>
    </row>
    <row r="446" spans="3:22" x14ac:dyDescent="0.3"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131"/>
      <c r="N446" s="37"/>
      <c r="O446" s="37"/>
      <c r="P446" s="37"/>
      <c r="Q446" s="37"/>
      <c r="R446" s="37"/>
      <c r="S446" s="37"/>
      <c r="T446" s="37"/>
      <c r="U446" s="37"/>
      <c r="V446" s="37"/>
    </row>
    <row r="447" spans="3:22" x14ac:dyDescent="0.3"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131"/>
      <c r="N447" s="37"/>
      <c r="O447" s="37"/>
      <c r="P447" s="37"/>
      <c r="Q447" s="37"/>
      <c r="R447" s="37"/>
      <c r="S447" s="37"/>
      <c r="T447" s="37"/>
      <c r="U447" s="37"/>
      <c r="V447" s="37"/>
    </row>
    <row r="448" spans="3:22" x14ac:dyDescent="0.3"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131"/>
      <c r="N448" s="37"/>
      <c r="O448" s="37"/>
      <c r="P448" s="37"/>
      <c r="Q448" s="37"/>
      <c r="R448" s="37"/>
      <c r="S448" s="37"/>
      <c r="T448" s="37"/>
      <c r="U448" s="37"/>
      <c r="V448" s="37"/>
    </row>
    <row r="449" spans="3:22" x14ac:dyDescent="0.3"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131"/>
      <c r="N449" s="37"/>
      <c r="O449" s="37"/>
      <c r="P449" s="37"/>
      <c r="Q449" s="37"/>
      <c r="R449" s="37"/>
      <c r="S449" s="37"/>
      <c r="T449" s="37"/>
      <c r="U449" s="37"/>
      <c r="V449" s="37"/>
    </row>
    <row r="450" spans="3:22" x14ac:dyDescent="0.3"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131"/>
      <c r="N450" s="37"/>
      <c r="O450" s="37"/>
      <c r="P450" s="37"/>
      <c r="Q450" s="37"/>
      <c r="R450" s="37"/>
      <c r="S450" s="37"/>
      <c r="T450" s="37"/>
      <c r="U450" s="37"/>
      <c r="V450" s="37"/>
    </row>
    <row r="451" spans="3:22" x14ac:dyDescent="0.3"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131"/>
      <c r="N451" s="37"/>
      <c r="O451" s="37"/>
      <c r="P451" s="37"/>
      <c r="Q451" s="37"/>
      <c r="R451" s="37"/>
      <c r="S451" s="37"/>
      <c r="T451" s="37"/>
      <c r="U451" s="37"/>
      <c r="V451" s="37"/>
    </row>
    <row r="452" spans="3:22" x14ac:dyDescent="0.3"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131"/>
      <c r="N452" s="37"/>
      <c r="O452" s="37"/>
      <c r="P452" s="37"/>
      <c r="Q452" s="37"/>
      <c r="R452" s="37"/>
      <c r="S452" s="37"/>
      <c r="T452" s="37"/>
      <c r="U452" s="37"/>
      <c r="V452" s="37"/>
    </row>
    <row r="453" spans="3:22" x14ac:dyDescent="0.3"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131"/>
      <c r="N453" s="37"/>
      <c r="O453" s="37"/>
      <c r="P453" s="37"/>
      <c r="Q453" s="37"/>
      <c r="R453" s="37"/>
      <c r="S453" s="37"/>
      <c r="T453" s="37"/>
      <c r="U453" s="37"/>
      <c r="V453" s="37"/>
    </row>
    <row r="454" spans="3:22" x14ac:dyDescent="0.3"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131"/>
      <c r="N454" s="37"/>
      <c r="O454" s="37"/>
      <c r="P454" s="37"/>
      <c r="Q454" s="37"/>
      <c r="R454" s="37"/>
      <c r="S454" s="37"/>
      <c r="T454" s="37"/>
      <c r="U454" s="37"/>
      <c r="V454" s="37"/>
    </row>
    <row r="455" spans="3:22" x14ac:dyDescent="0.3"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131"/>
      <c r="N455" s="37"/>
      <c r="O455" s="37"/>
      <c r="P455" s="37"/>
      <c r="Q455" s="37"/>
      <c r="R455" s="37"/>
      <c r="S455" s="37"/>
      <c r="T455" s="37"/>
      <c r="U455" s="37"/>
      <c r="V455" s="37"/>
    </row>
    <row r="456" spans="3:22" x14ac:dyDescent="0.3"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131"/>
      <c r="N456" s="37"/>
      <c r="O456" s="37"/>
      <c r="P456" s="37"/>
      <c r="Q456" s="37"/>
      <c r="R456" s="37"/>
      <c r="S456" s="37"/>
      <c r="T456" s="37"/>
      <c r="U456" s="37"/>
      <c r="V456" s="37"/>
    </row>
    <row r="457" spans="3:22" x14ac:dyDescent="0.3"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131"/>
      <c r="N457" s="37"/>
      <c r="O457" s="37"/>
      <c r="P457" s="37"/>
      <c r="Q457" s="37"/>
      <c r="R457" s="37"/>
      <c r="S457" s="37"/>
      <c r="T457" s="37"/>
      <c r="U457" s="37"/>
      <c r="V457" s="37"/>
    </row>
    <row r="458" spans="3:22" x14ac:dyDescent="0.3"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131"/>
      <c r="N458" s="37"/>
      <c r="O458" s="37"/>
      <c r="P458" s="37"/>
      <c r="Q458" s="37"/>
      <c r="R458" s="37"/>
      <c r="S458" s="37"/>
      <c r="T458" s="37"/>
      <c r="U458" s="37"/>
      <c r="V458" s="37"/>
    </row>
    <row r="459" spans="3:22" x14ac:dyDescent="0.3"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131"/>
      <c r="N459" s="37"/>
      <c r="O459" s="37"/>
      <c r="P459" s="37"/>
      <c r="Q459" s="37"/>
      <c r="R459" s="37"/>
      <c r="S459" s="37"/>
      <c r="T459" s="37"/>
      <c r="U459" s="37"/>
      <c r="V459" s="37"/>
    </row>
    <row r="460" spans="3:22" x14ac:dyDescent="0.3"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131"/>
      <c r="N460" s="37"/>
      <c r="O460" s="37"/>
      <c r="P460" s="37"/>
      <c r="Q460" s="37"/>
      <c r="R460" s="37"/>
      <c r="S460" s="37"/>
      <c r="T460" s="37"/>
      <c r="U460" s="37"/>
      <c r="V460" s="37"/>
    </row>
    <row r="461" spans="3:22" x14ac:dyDescent="0.3"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131"/>
      <c r="N461" s="37"/>
      <c r="O461" s="37"/>
      <c r="P461" s="37"/>
      <c r="Q461" s="37"/>
      <c r="R461" s="37"/>
      <c r="S461" s="37"/>
      <c r="T461" s="37"/>
      <c r="U461" s="37"/>
      <c r="V461" s="37"/>
    </row>
    <row r="462" spans="3:22" x14ac:dyDescent="0.3"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131"/>
      <c r="N462" s="37"/>
      <c r="O462" s="37"/>
      <c r="P462" s="37"/>
      <c r="Q462" s="37"/>
      <c r="R462" s="37"/>
      <c r="S462" s="37"/>
      <c r="T462" s="37"/>
      <c r="U462" s="37"/>
      <c r="V462" s="37"/>
    </row>
    <row r="463" spans="3:22" x14ac:dyDescent="0.3"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131"/>
      <c r="N463" s="37"/>
      <c r="O463" s="37"/>
      <c r="P463" s="37"/>
      <c r="Q463" s="37"/>
      <c r="R463" s="37"/>
      <c r="S463" s="37"/>
      <c r="T463" s="37"/>
      <c r="U463" s="37"/>
      <c r="V463" s="37"/>
    </row>
    <row r="464" spans="3:22" x14ac:dyDescent="0.3"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131"/>
      <c r="N464" s="37"/>
      <c r="O464" s="37"/>
      <c r="P464" s="37"/>
      <c r="Q464" s="37"/>
      <c r="R464" s="37"/>
      <c r="S464" s="37"/>
      <c r="T464" s="37"/>
      <c r="U464" s="37"/>
      <c r="V464" s="37"/>
    </row>
    <row r="465" spans="3:22" x14ac:dyDescent="0.3"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131"/>
      <c r="N465" s="37"/>
      <c r="O465" s="37"/>
      <c r="P465" s="37"/>
      <c r="Q465" s="37"/>
      <c r="R465" s="37"/>
      <c r="S465" s="37"/>
      <c r="T465" s="37"/>
      <c r="U465" s="37"/>
      <c r="V465" s="37"/>
    </row>
    <row r="466" spans="3:22" x14ac:dyDescent="0.3"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131"/>
      <c r="N466" s="37"/>
      <c r="O466" s="37"/>
      <c r="P466" s="37"/>
      <c r="Q466" s="37"/>
      <c r="R466" s="37"/>
      <c r="S466" s="37"/>
      <c r="T466" s="37"/>
      <c r="U466" s="37"/>
      <c r="V466" s="37"/>
    </row>
    <row r="467" spans="3:22" x14ac:dyDescent="0.3"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131"/>
      <c r="N467" s="37"/>
      <c r="O467" s="37"/>
      <c r="P467" s="37"/>
      <c r="Q467" s="37"/>
      <c r="R467" s="37"/>
      <c r="S467" s="37"/>
      <c r="T467" s="37"/>
      <c r="U467" s="37"/>
      <c r="V467" s="37"/>
    </row>
    <row r="468" spans="3:22" x14ac:dyDescent="0.3"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131"/>
      <c r="N468" s="37"/>
      <c r="O468" s="37"/>
      <c r="P468" s="37"/>
      <c r="Q468" s="37"/>
      <c r="R468" s="37"/>
      <c r="S468" s="37"/>
      <c r="T468" s="37"/>
      <c r="U468" s="37"/>
      <c r="V468" s="37"/>
    </row>
    <row r="469" spans="3:22" x14ac:dyDescent="0.3"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131"/>
      <c r="N469" s="37"/>
      <c r="O469" s="37"/>
      <c r="P469" s="37"/>
      <c r="Q469" s="37"/>
      <c r="R469" s="37"/>
      <c r="S469" s="37"/>
      <c r="T469" s="37"/>
      <c r="U469" s="37"/>
      <c r="V469" s="37"/>
    </row>
    <row r="470" spans="3:22" x14ac:dyDescent="0.3"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131"/>
      <c r="N470" s="37"/>
      <c r="O470" s="37"/>
      <c r="P470" s="37"/>
      <c r="Q470" s="37"/>
      <c r="R470" s="37"/>
      <c r="S470" s="37"/>
      <c r="T470" s="37"/>
      <c r="U470" s="37"/>
      <c r="V470" s="37"/>
    </row>
    <row r="471" spans="3:22" x14ac:dyDescent="0.3"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131"/>
      <c r="N471" s="37"/>
      <c r="O471" s="37"/>
      <c r="P471" s="37"/>
      <c r="Q471" s="37"/>
      <c r="R471" s="37"/>
      <c r="S471" s="37"/>
      <c r="T471" s="37"/>
      <c r="U471" s="37"/>
      <c r="V471" s="37"/>
    </row>
    <row r="472" spans="3:22" x14ac:dyDescent="0.3"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131"/>
      <c r="N472" s="37"/>
      <c r="O472" s="37"/>
      <c r="P472" s="37"/>
      <c r="Q472" s="37"/>
      <c r="R472" s="37"/>
      <c r="S472" s="37"/>
      <c r="T472" s="37"/>
      <c r="U472" s="37"/>
      <c r="V472" s="37"/>
    </row>
    <row r="473" spans="3:22" x14ac:dyDescent="0.3"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131"/>
      <c r="N473" s="37"/>
      <c r="O473" s="37"/>
      <c r="P473" s="37"/>
      <c r="Q473" s="37"/>
      <c r="R473" s="37"/>
      <c r="S473" s="37"/>
      <c r="T473" s="37"/>
      <c r="U473" s="37"/>
      <c r="V473" s="37"/>
    </row>
    <row r="474" spans="3:22" x14ac:dyDescent="0.3"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131"/>
      <c r="N474" s="37"/>
      <c r="O474" s="37"/>
      <c r="P474" s="37"/>
      <c r="Q474" s="37"/>
      <c r="R474" s="37"/>
      <c r="S474" s="37"/>
      <c r="T474" s="37"/>
      <c r="U474" s="37"/>
      <c r="V474" s="37"/>
    </row>
    <row r="475" spans="3:22" x14ac:dyDescent="0.3"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131"/>
      <c r="N475" s="37"/>
      <c r="O475" s="37"/>
      <c r="P475" s="37"/>
      <c r="Q475" s="37"/>
      <c r="R475" s="37"/>
      <c r="S475" s="37"/>
      <c r="T475" s="37"/>
      <c r="U475" s="37"/>
      <c r="V475" s="37"/>
    </row>
    <row r="476" spans="3:22" x14ac:dyDescent="0.3"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131"/>
      <c r="N476" s="37"/>
      <c r="O476" s="37"/>
      <c r="P476" s="37"/>
      <c r="Q476" s="37"/>
      <c r="R476" s="37"/>
      <c r="S476" s="37"/>
      <c r="T476" s="37"/>
      <c r="U476" s="37"/>
      <c r="V476" s="37"/>
    </row>
    <row r="477" spans="3:22" x14ac:dyDescent="0.3"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131"/>
      <c r="N477" s="37"/>
      <c r="O477" s="37"/>
      <c r="P477" s="37"/>
      <c r="Q477" s="37"/>
      <c r="R477" s="37"/>
      <c r="S477" s="37"/>
      <c r="T477" s="37"/>
      <c r="U477" s="37"/>
      <c r="V477" s="37"/>
    </row>
    <row r="478" spans="3:22" x14ac:dyDescent="0.3"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131"/>
      <c r="N478" s="37"/>
      <c r="O478" s="37"/>
      <c r="P478" s="37"/>
      <c r="Q478" s="37"/>
      <c r="R478" s="37"/>
      <c r="S478" s="37"/>
      <c r="T478" s="37"/>
      <c r="U478" s="37"/>
      <c r="V478" s="37"/>
    </row>
    <row r="479" spans="3:22" x14ac:dyDescent="0.3"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131"/>
      <c r="N479" s="37"/>
      <c r="O479" s="37"/>
      <c r="P479" s="37"/>
      <c r="Q479" s="37"/>
      <c r="R479" s="37"/>
      <c r="S479" s="37"/>
      <c r="T479" s="37"/>
      <c r="U479" s="37"/>
      <c r="V479" s="37"/>
    </row>
    <row r="480" spans="3:22" x14ac:dyDescent="0.3"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131"/>
      <c r="N480" s="37"/>
      <c r="O480" s="37"/>
      <c r="P480" s="37"/>
      <c r="Q480" s="37"/>
      <c r="R480" s="37"/>
      <c r="S480" s="37"/>
      <c r="T480" s="37"/>
      <c r="U480" s="37"/>
      <c r="V480" s="37"/>
    </row>
    <row r="481" spans="3:22" x14ac:dyDescent="0.3"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131"/>
      <c r="N481" s="37"/>
      <c r="O481" s="37"/>
      <c r="P481" s="37"/>
      <c r="Q481" s="37"/>
      <c r="R481" s="37"/>
      <c r="S481" s="37"/>
      <c r="T481" s="37"/>
      <c r="U481" s="37"/>
      <c r="V481" s="37"/>
    </row>
    <row r="482" spans="3:22" x14ac:dyDescent="0.3"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131"/>
      <c r="N482" s="37"/>
      <c r="O482" s="37"/>
      <c r="P482" s="37"/>
      <c r="Q482" s="37"/>
      <c r="R482" s="37"/>
      <c r="S482" s="37"/>
      <c r="T482" s="37"/>
      <c r="U482" s="37"/>
      <c r="V482" s="37"/>
    </row>
    <row r="483" spans="3:22" x14ac:dyDescent="0.3"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131"/>
      <c r="N483" s="37"/>
      <c r="O483" s="37"/>
      <c r="P483" s="37"/>
      <c r="Q483" s="37"/>
      <c r="R483" s="37"/>
      <c r="S483" s="37"/>
      <c r="T483" s="37"/>
      <c r="U483" s="37"/>
      <c r="V483" s="37"/>
    </row>
    <row r="484" spans="3:22" x14ac:dyDescent="0.3"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131"/>
      <c r="N484" s="37"/>
      <c r="O484" s="37"/>
      <c r="P484" s="37"/>
      <c r="Q484" s="37"/>
      <c r="R484" s="37"/>
      <c r="S484" s="37"/>
      <c r="T484" s="37"/>
      <c r="U484" s="37"/>
      <c r="V484" s="37"/>
    </row>
    <row r="485" spans="3:22" x14ac:dyDescent="0.3"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131"/>
      <c r="N485" s="37"/>
      <c r="O485" s="37"/>
      <c r="P485" s="37"/>
      <c r="Q485" s="37"/>
      <c r="R485" s="37"/>
      <c r="S485" s="37"/>
      <c r="T485" s="37"/>
      <c r="U485" s="37"/>
      <c r="V485" s="37"/>
    </row>
    <row r="486" spans="3:22" x14ac:dyDescent="0.3"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131"/>
      <c r="N486" s="37"/>
      <c r="O486" s="37"/>
      <c r="P486" s="37"/>
      <c r="Q486" s="37"/>
      <c r="R486" s="37"/>
      <c r="S486" s="37"/>
      <c r="T486" s="37"/>
      <c r="U486" s="37"/>
      <c r="V486" s="37"/>
    </row>
    <row r="487" spans="3:22" x14ac:dyDescent="0.3"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131"/>
      <c r="N487" s="37"/>
      <c r="O487" s="37"/>
      <c r="P487" s="37"/>
      <c r="Q487" s="37"/>
      <c r="R487" s="37"/>
      <c r="S487" s="37"/>
      <c r="T487" s="37"/>
      <c r="U487" s="37"/>
      <c r="V487" s="37"/>
    </row>
    <row r="488" spans="3:22" x14ac:dyDescent="0.3"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131"/>
      <c r="N488" s="37"/>
      <c r="O488" s="37"/>
      <c r="P488" s="37"/>
      <c r="Q488" s="37"/>
      <c r="R488" s="37"/>
      <c r="S488" s="37"/>
      <c r="T488" s="37"/>
      <c r="U488" s="37"/>
      <c r="V488" s="37"/>
    </row>
    <row r="489" spans="3:22" x14ac:dyDescent="0.3"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131"/>
      <c r="N489" s="37"/>
      <c r="O489" s="37"/>
      <c r="P489" s="37"/>
      <c r="Q489" s="37"/>
      <c r="R489" s="37"/>
      <c r="S489" s="37"/>
      <c r="T489" s="37"/>
      <c r="U489" s="37"/>
      <c r="V489" s="37"/>
    </row>
    <row r="490" spans="3:22" x14ac:dyDescent="0.3"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131"/>
      <c r="N490" s="37"/>
      <c r="O490" s="37"/>
      <c r="P490" s="37"/>
      <c r="Q490" s="37"/>
      <c r="R490" s="37"/>
      <c r="S490" s="37"/>
      <c r="T490" s="37"/>
      <c r="U490" s="37"/>
      <c r="V490" s="37"/>
    </row>
    <row r="491" spans="3:22" x14ac:dyDescent="0.3"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131"/>
      <c r="N491" s="37"/>
      <c r="O491" s="37"/>
      <c r="P491" s="37"/>
      <c r="Q491" s="37"/>
      <c r="R491" s="37"/>
      <c r="S491" s="37"/>
      <c r="T491" s="37"/>
      <c r="U491" s="37"/>
      <c r="V491" s="37"/>
    </row>
    <row r="492" spans="3:22" x14ac:dyDescent="0.3"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131"/>
      <c r="N492" s="37"/>
      <c r="O492" s="37"/>
      <c r="P492" s="37"/>
      <c r="Q492" s="37"/>
      <c r="R492" s="37"/>
      <c r="S492" s="37"/>
      <c r="T492" s="37"/>
      <c r="U492" s="37"/>
      <c r="V492" s="37"/>
    </row>
    <row r="493" spans="3:22" x14ac:dyDescent="0.3"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131"/>
      <c r="N493" s="37"/>
      <c r="O493" s="37"/>
      <c r="P493" s="37"/>
      <c r="Q493" s="37"/>
      <c r="R493" s="37"/>
      <c r="S493" s="37"/>
      <c r="T493" s="37"/>
      <c r="U493" s="37"/>
      <c r="V493" s="37"/>
    </row>
    <row r="494" spans="3:22" x14ac:dyDescent="0.3"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131"/>
      <c r="N494" s="37"/>
      <c r="O494" s="37"/>
      <c r="P494" s="37"/>
      <c r="Q494" s="37"/>
      <c r="R494" s="37"/>
      <c r="S494" s="37"/>
      <c r="T494" s="37"/>
      <c r="U494" s="37"/>
      <c r="V494" s="37"/>
    </row>
    <row r="495" spans="3:22" x14ac:dyDescent="0.3"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131"/>
      <c r="N495" s="37"/>
      <c r="O495" s="37"/>
      <c r="P495" s="37"/>
      <c r="Q495" s="37"/>
      <c r="R495" s="37"/>
      <c r="S495" s="37"/>
      <c r="T495" s="37"/>
      <c r="U495" s="37"/>
      <c r="V495" s="37"/>
    </row>
    <row r="496" spans="3:22" x14ac:dyDescent="0.3"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131"/>
      <c r="N496" s="37"/>
      <c r="O496" s="37"/>
      <c r="P496" s="37"/>
      <c r="Q496" s="37"/>
      <c r="R496" s="37"/>
      <c r="S496" s="37"/>
      <c r="T496" s="37"/>
      <c r="U496" s="37"/>
      <c r="V496" s="37"/>
    </row>
    <row r="497" spans="3:22" x14ac:dyDescent="0.3"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131"/>
      <c r="N497" s="37"/>
      <c r="O497" s="37"/>
      <c r="P497" s="37"/>
      <c r="Q497" s="37"/>
      <c r="R497" s="37"/>
      <c r="S497" s="37"/>
      <c r="T497" s="37"/>
      <c r="U497" s="37"/>
      <c r="V497" s="37"/>
    </row>
    <row r="498" spans="3:22" x14ac:dyDescent="0.3"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131"/>
      <c r="N498" s="37"/>
      <c r="O498" s="37"/>
      <c r="P498" s="37"/>
      <c r="Q498" s="37"/>
      <c r="R498" s="37"/>
      <c r="S498" s="37"/>
      <c r="T498" s="37"/>
      <c r="U498" s="37"/>
      <c r="V498" s="37"/>
    </row>
    <row r="499" spans="3:22" x14ac:dyDescent="0.3"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131"/>
      <c r="N499" s="37"/>
      <c r="O499" s="37"/>
      <c r="P499" s="37"/>
      <c r="Q499" s="37"/>
      <c r="R499" s="37"/>
      <c r="S499" s="37"/>
      <c r="T499" s="37"/>
      <c r="U499" s="37"/>
      <c r="V499" s="37"/>
    </row>
    <row r="500" spans="3:22" x14ac:dyDescent="0.3"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131"/>
      <c r="N500" s="37"/>
      <c r="O500" s="37"/>
      <c r="P500" s="37"/>
      <c r="Q500" s="37"/>
      <c r="R500" s="37"/>
      <c r="S500" s="37"/>
      <c r="T500" s="37"/>
      <c r="U500" s="37"/>
      <c r="V500" s="37"/>
    </row>
    <row r="501" spans="3:22" x14ac:dyDescent="0.3"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131"/>
      <c r="N501" s="37"/>
      <c r="O501" s="37"/>
      <c r="P501" s="37"/>
      <c r="Q501" s="37"/>
      <c r="R501" s="37"/>
      <c r="S501" s="37"/>
      <c r="T501" s="37"/>
      <c r="U501" s="37"/>
      <c r="V501" s="37"/>
    </row>
    <row r="502" spans="3:22" x14ac:dyDescent="0.3"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131"/>
      <c r="N502" s="37"/>
      <c r="O502" s="37"/>
      <c r="P502" s="37"/>
      <c r="Q502" s="37"/>
      <c r="R502" s="37"/>
      <c r="S502" s="37"/>
      <c r="T502" s="37"/>
      <c r="U502" s="37"/>
      <c r="V502" s="37"/>
    </row>
    <row r="503" spans="3:22" x14ac:dyDescent="0.3"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131"/>
      <c r="N503" s="37"/>
      <c r="O503" s="37"/>
      <c r="P503" s="37"/>
      <c r="Q503" s="37"/>
      <c r="R503" s="37"/>
      <c r="S503" s="37"/>
      <c r="T503" s="37"/>
      <c r="U503" s="37"/>
      <c r="V503" s="37"/>
    </row>
    <row r="504" spans="3:22" x14ac:dyDescent="0.3"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131"/>
      <c r="N504" s="37"/>
      <c r="O504" s="37"/>
      <c r="P504" s="37"/>
      <c r="Q504" s="37"/>
      <c r="R504" s="37"/>
      <c r="S504" s="37"/>
      <c r="T504" s="37"/>
      <c r="U504" s="37"/>
      <c r="V504" s="37"/>
    </row>
    <row r="505" spans="3:22" x14ac:dyDescent="0.3"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131"/>
      <c r="N505" s="37"/>
      <c r="O505" s="37"/>
      <c r="P505" s="37"/>
      <c r="Q505" s="37"/>
      <c r="R505" s="37"/>
      <c r="S505" s="37"/>
      <c r="T505" s="37"/>
      <c r="U505" s="37"/>
      <c r="V505" s="37"/>
    </row>
    <row r="506" spans="3:22" x14ac:dyDescent="0.3"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131"/>
      <c r="N506" s="37"/>
      <c r="O506" s="37"/>
      <c r="P506" s="37"/>
      <c r="Q506" s="37"/>
      <c r="R506" s="37"/>
      <c r="S506" s="37"/>
      <c r="T506" s="37"/>
      <c r="U506" s="37"/>
      <c r="V506" s="37"/>
    </row>
    <row r="507" spans="3:22" x14ac:dyDescent="0.3"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131"/>
      <c r="N507" s="37"/>
      <c r="O507" s="37"/>
      <c r="P507" s="37"/>
      <c r="Q507" s="37"/>
      <c r="R507" s="37"/>
      <c r="S507" s="37"/>
      <c r="T507" s="37"/>
      <c r="U507" s="37"/>
      <c r="V507" s="37"/>
    </row>
    <row r="508" spans="3:22" x14ac:dyDescent="0.3"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131"/>
      <c r="N508" s="37"/>
      <c r="O508" s="37"/>
      <c r="P508" s="37"/>
      <c r="Q508" s="37"/>
      <c r="R508" s="37"/>
      <c r="S508" s="37"/>
      <c r="T508" s="37"/>
      <c r="U508" s="37"/>
      <c r="V508" s="37"/>
    </row>
    <row r="509" spans="3:22" x14ac:dyDescent="0.3"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131"/>
      <c r="N509" s="37"/>
      <c r="O509" s="37"/>
      <c r="P509" s="37"/>
      <c r="Q509" s="37"/>
      <c r="R509" s="37"/>
      <c r="S509" s="37"/>
      <c r="T509" s="37"/>
      <c r="U509" s="37"/>
      <c r="V509" s="37"/>
    </row>
    <row r="510" spans="3:22" x14ac:dyDescent="0.3"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131"/>
      <c r="N510" s="37"/>
      <c r="O510" s="37"/>
      <c r="P510" s="37"/>
      <c r="Q510" s="37"/>
      <c r="R510" s="37"/>
      <c r="S510" s="37"/>
      <c r="T510" s="37"/>
      <c r="U510" s="37"/>
      <c r="V510" s="37"/>
    </row>
    <row r="511" spans="3:22" x14ac:dyDescent="0.3"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131"/>
      <c r="N511" s="37"/>
      <c r="O511" s="37"/>
      <c r="P511" s="37"/>
      <c r="Q511" s="37"/>
      <c r="R511" s="37"/>
      <c r="S511" s="37"/>
      <c r="T511" s="37"/>
      <c r="U511" s="37"/>
      <c r="V511" s="37"/>
    </row>
    <row r="512" spans="3:22" x14ac:dyDescent="0.3"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131"/>
      <c r="N512" s="37"/>
      <c r="O512" s="37"/>
      <c r="P512" s="37"/>
      <c r="Q512" s="37"/>
      <c r="R512" s="37"/>
      <c r="S512" s="37"/>
      <c r="T512" s="37"/>
      <c r="U512" s="37"/>
      <c r="V512" s="37"/>
    </row>
    <row r="513" spans="3:22" x14ac:dyDescent="0.3"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131"/>
      <c r="N513" s="37"/>
      <c r="O513" s="37"/>
      <c r="P513" s="37"/>
      <c r="Q513" s="37"/>
      <c r="R513" s="37"/>
      <c r="S513" s="37"/>
      <c r="T513" s="37"/>
      <c r="U513" s="37"/>
      <c r="V513" s="37"/>
    </row>
    <row r="514" spans="3:22" x14ac:dyDescent="0.3"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131"/>
      <c r="N514" s="37"/>
      <c r="O514" s="37"/>
      <c r="P514" s="37"/>
      <c r="Q514" s="37"/>
      <c r="R514" s="37"/>
      <c r="S514" s="37"/>
      <c r="T514" s="37"/>
      <c r="U514" s="37"/>
      <c r="V514" s="37"/>
    </row>
    <row r="515" spans="3:22" x14ac:dyDescent="0.3"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131"/>
      <c r="N515" s="37"/>
      <c r="O515" s="37"/>
      <c r="P515" s="37"/>
      <c r="Q515" s="37"/>
      <c r="R515" s="37"/>
      <c r="S515" s="37"/>
      <c r="T515" s="37"/>
      <c r="U515" s="37"/>
      <c r="V515" s="37"/>
    </row>
    <row r="516" spans="3:22" x14ac:dyDescent="0.3"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131"/>
      <c r="N516" s="37"/>
      <c r="O516" s="37"/>
      <c r="P516" s="37"/>
      <c r="Q516" s="37"/>
      <c r="R516" s="37"/>
      <c r="S516" s="37"/>
      <c r="T516" s="37"/>
      <c r="U516" s="37"/>
      <c r="V516" s="37"/>
    </row>
    <row r="517" spans="3:22" x14ac:dyDescent="0.3"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131"/>
      <c r="N517" s="37"/>
      <c r="O517" s="37"/>
      <c r="P517" s="37"/>
      <c r="Q517" s="37"/>
      <c r="R517" s="37"/>
      <c r="S517" s="37"/>
      <c r="T517" s="37"/>
      <c r="U517" s="37"/>
      <c r="V517" s="37"/>
    </row>
    <row r="518" spans="3:22" x14ac:dyDescent="0.3"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131"/>
      <c r="N518" s="37"/>
      <c r="O518" s="37"/>
      <c r="P518" s="37"/>
      <c r="Q518" s="37"/>
      <c r="R518" s="37"/>
      <c r="S518" s="37"/>
      <c r="T518" s="37"/>
      <c r="U518" s="37"/>
      <c r="V518" s="37"/>
    </row>
    <row r="519" spans="3:22" x14ac:dyDescent="0.3"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131"/>
      <c r="N519" s="37"/>
      <c r="O519" s="37"/>
      <c r="P519" s="37"/>
      <c r="Q519" s="37"/>
      <c r="R519" s="37"/>
      <c r="S519" s="37"/>
      <c r="T519" s="37"/>
      <c r="U519" s="37"/>
      <c r="V519" s="37"/>
    </row>
    <row r="520" spans="3:22" x14ac:dyDescent="0.3"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131"/>
      <c r="N520" s="37"/>
      <c r="O520" s="37"/>
      <c r="P520" s="37"/>
      <c r="Q520" s="37"/>
      <c r="R520" s="37"/>
      <c r="S520" s="37"/>
      <c r="T520" s="37"/>
      <c r="U520" s="37"/>
      <c r="V520" s="37"/>
    </row>
    <row r="521" spans="3:22" x14ac:dyDescent="0.3"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131"/>
      <c r="N521" s="37"/>
      <c r="O521" s="37"/>
      <c r="P521" s="37"/>
      <c r="Q521" s="37"/>
      <c r="R521" s="37"/>
      <c r="S521" s="37"/>
      <c r="T521" s="37"/>
      <c r="U521" s="37"/>
      <c r="V521" s="37"/>
    </row>
    <row r="522" spans="3:22" x14ac:dyDescent="0.3"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131"/>
      <c r="N522" s="37"/>
      <c r="O522" s="37"/>
      <c r="P522" s="37"/>
      <c r="Q522" s="37"/>
      <c r="R522" s="37"/>
      <c r="S522" s="37"/>
      <c r="T522" s="37"/>
      <c r="U522" s="37"/>
      <c r="V522" s="37"/>
    </row>
    <row r="523" spans="3:22" x14ac:dyDescent="0.3"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131"/>
      <c r="N523" s="37"/>
      <c r="O523" s="37"/>
      <c r="P523" s="37"/>
      <c r="Q523" s="37"/>
      <c r="R523" s="37"/>
      <c r="S523" s="37"/>
      <c r="T523" s="37"/>
      <c r="U523" s="37"/>
      <c r="V523" s="37"/>
    </row>
    <row r="524" spans="3:22" x14ac:dyDescent="0.3"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131"/>
      <c r="N524" s="37"/>
      <c r="O524" s="37"/>
      <c r="P524" s="37"/>
      <c r="Q524" s="37"/>
      <c r="R524" s="37"/>
      <c r="S524" s="37"/>
      <c r="T524" s="37"/>
      <c r="U524" s="37"/>
      <c r="V524" s="37"/>
    </row>
    <row r="525" spans="3:22" x14ac:dyDescent="0.3"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131"/>
      <c r="N525" s="37"/>
      <c r="O525" s="37"/>
      <c r="P525" s="37"/>
      <c r="Q525" s="37"/>
      <c r="R525" s="37"/>
      <c r="S525" s="37"/>
      <c r="T525" s="37"/>
      <c r="U525" s="37"/>
      <c r="V525" s="37"/>
    </row>
    <row r="526" spans="3:22" x14ac:dyDescent="0.3"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131"/>
      <c r="N526" s="37"/>
      <c r="O526" s="37"/>
      <c r="P526" s="37"/>
      <c r="Q526" s="37"/>
      <c r="R526" s="37"/>
      <c r="S526" s="37"/>
      <c r="T526" s="37"/>
      <c r="U526" s="37"/>
      <c r="V526" s="37"/>
    </row>
    <row r="527" spans="3:22" x14ac:dyDescent="0.3"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131"/>
      <c r="N527" s="37"/>
      <c r="O527" s="37"/>
      <c r="P527" s="37"/>
      <c r="Q527" s="37"/>
      <c r="R527" s="37"/>
      <c r="S527" s="37"/>
      <c r="T527" s="37"/>
      <c r="U527" s="37"/>
      <c r="V527" s="37"/>
    </row>
    <row r="528" spans="3:22" x14ac:dyDescent="0.3"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131"/>
      <c r="N528" s="37"/>
      <c r="O528" s="37"/>
      <c r="P528" s="37"/>
      <c r="Q528" s="37"/>
      <c r="R528" s="37"/>
      <c r="S528" s="37"/>
      <c r="T528" s="37"/>
      <c r="U528" s="37"/>
      <c r="V528" s="37"/>
    </row>
    <row r="529" spans="3:22" x14ac:dyDescent="0.3"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131"/>
      <c r="N529" s="37"/>
      <c r="O529" s="37"/>
      <c r="P529" s="37"/>
      <c r="Q529" s="37"/>
      <c r="R529" s="37"/>
      <c r="S529" s="37"/>
      <c r="T529" s="37"/>
      <c r="U529" s="37"/>
      <c r="V529" s="37"/>
    </row>
    <row r="530" spans="3:22" x14ac:dyDescent="0.3"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131"/>
      <c r="N530" s="37"/>
      <c r="O530" s="37"/>
      <c r="P530" s="37"/>
      <c r="Q530" s="37"/>
      <c r="R530" s="37"/>
      <c r="S530" s="37"/>
      <c r="T530" s="37"/>
      <c r="U530" s="37"/>
      <c r="V530" s="37"/>
    </row>
    <row r="531" spans="3:22" x14ac:dyDescent="0.3"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131"/>
      <c r="N531" s="37"/>
      <c r="O531" s="37"/>
      <c r="P531" s="37"/>
      <c r="Q531" s="37"/>
      <c r="R531" s="37"/>
      <c r="S531" s="37"/>
      <c r="T531" s="37"/>
      <c r="U531" s="37"/>
      <c r="V531" s="37"/>
    </row>
    <row r="532" spans="3:22" x14ac:dyDescent="0.3"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131"/>
      <c r="N532" s="37"/>
      <c r="O532" s="37"/>
      <c r="P532" s="37"/>
      <c r="Q532" s="37"/>
      <c r="R532" s="37"/>
      <c r="S532" s="37"/>
      <c r="T532" s="37"/>
      <c r="U532" s="37"/>
      <c r="V532" s="37"/>
    </row>
    <row r="533" spans="3:22" x14ac:dyDescent="0.3"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131"/>
      <c r="N533" s="37"/>
      <c r="O533" s="37"/>
      <c r="P533" s="37"/>
      <c r="Q533" s="37"/>
      <c r="R533" s="37"/>
      <c r="S533" s="37"/>
      <c r="T533" s="37"/>
      <c r="U533" s="37"/>
      <c r="V533" s="37"/>
    </row>
    <row r="534" spans="3:22" x14ac:dyDescent="0.3"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131"/>
      <c r="N534" s="37"/>
      <c r="O534" s="37"/>
      <c r="P534" s="37"/>
      <c r="Q534" s="37"/>
      <c r="R534" s="37"/>
      <c r="S534" s="37"/>
      <c r="T534" s="37"/>
      <c r="U534" s="37"/>
      <c r="V534" s="37"/>
    </row>
    <row r="535" spans="3:22" x14ac:dyDescent="0.3"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131"/>
      <c r="N535" s="37"/>
      <c r="O535" s="37"/>
      <c r="P535" s="37"/>
      <c r="Q535" s="37"/>
      <c r="R535" s="37"/>
      <c r="S535" s="37"/>
      <c r="T535" s="37"/>
      <c r="U535" s="37"/>
      <c r="V535" s="37"/>
    </row>
    <row r="536" spans="3:22" x14ac:dyDescent="0.3"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131"/>
      <c r="N536" s="37"/>
      <c r="O536" s="37"/>
      <c r="P536" s="37"/>
      <c r="Q536" s="37"/>
      <c r="R536" s="37"/>
      <c r="S536" s="37"/>
      <c r="T536" s="37"/>
      <c r="U536" s="37"/>
      <c r="V536" s="37"/>
    </row>
    <row r="537" spans="3:22" x14ac:dyDescent="0.3"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131"/>
      <c r="N537" s="37"/>
      <c r="O537" s="37"/>
      <c r="P537" s="37"/>
      <c r="Q537" s="37"/>
      <c r="R537" s="37"/>
      <c r="S537" s="37"/>
      <c r="T537" s="37"/>
      <c r="U537" s="37"/>
      <c r="V537" s="37"/>
    </row>
    <row r="538" spans="3:22" x14ac:dyDescent="0.3"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131"/>
      <c r="N538" s="37"/>
      <c r="O538" s="37"/>
      <c r="P538" s="37"/>
      <c r="Q538" s="37"/>
      <c r="R538" s="37"/>
      <c r="S538" s="37"/>
      <c r="T538" s="37"/>
      <c r="U538" s="37"/>
      <c r="V538" s="37"/>
    </row>
    <row r="539" spans="3:22" x14ac:dyDescent="0.3"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131"/>
      <c r="N539" s="37"/>
      <c r="O539" s="37"/>
      <c r="P539" s="37"/>
      <c r="Q539" s="37"/>
      <c r="R539" s="37"/>
      <c r="S539" s="37"/>
      <c r="T539" s="37"/>
      <c r="U539" s="37"/>
      <c r="V539" s="37"/>
    </row>
    <row r="540" spans="3:22" x14ac:dyDescent="0.3"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131"/>
      <c r="N540" s="37"/>
      <c r="O540" s="37"/>
      <c r="P540" s="37"/>
      <c r="Q540" s="37"/>
      <c r="R540" s="37"/>
      <c r="S540" s="37"/>
      <c r="T540" s="37"/>
      <c r="U540" s="37"/>
      <c r="V540" s="37"/>
    </row>
    <row r="541" spans="3:22" x14ac:dyDescent="0.3"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131"/>
      <c r="N541" s="37"/>
      <c r="O541" s="37"/>
      <c r="P541" s="37"/>
      <c r="Q541" s="37"/>
      <c r="R541" s="37"/>
      <c r="S541" s="37"/>
      <c r="T541" s="37"/>
      <c r="U541" s="37"/>
      <c r="V541" s="37"/>
    </row>
    <row r="542" spans="3:22" x14ac:dyDescent="0.3"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131"/>
      <c r="N542" s="37"/>
      <c r="O542" s="37"/>
      <c r="P542" s="37"/>
      <c r="Q542" s="37"/>
      <c r="R542" s="37"/>
      <c r="S542" s="37"/>
      <c r="T542" s="37"/>
      <c r="U542" s="37"/>
      <c r="V542" s="37"/>
    </row>
    <row r="543" spans="3:22" x14ac:dyDescent="0.3"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131"/>
      <c r="N543" s="37"/>
      <c r="O543" s="37"/>
      <c r="P543" s="37"/>
      <c r="Q543" s="37"/>
      <c r="R543" s="37"/>
      <c r="S543" s="37"/>
      <c r="T543" s="37"/>
      <c r="U543" s="37"/>
      <c r="V543" s="37"/>
    </row>
    <row r="544" spans="3:22" x14ac:dyDescent="0.3"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131"/>
      <c r="N544" s="37"/>
      <c r="O544" s="37"/>
      <c r="P544" s="37"/>
      <c r="Q544" s="37"/>
      <c r="R544" s="37"/>
      <c r="S544" s="37"/>
      <c r="T544" s="37"/>
      <c r="U544" s="37"/>
      <c r="V544" s="37"/>
    </row>
    <row r="545" spans="3:22" x14ac:dyDescent="0.3"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131"/>
      <c r="N545" s="37"/>
      <c r="O545" s="37"/>
      <c r="P545" s="37"/>
      <c r="Q545" s="37"/>
      <c r="R545" s="37"/>
      <c r="S545" s="37"/>
      <c r="T545" s="37"/>
      <c r="U545" s="37"/>
      <c r="V545" s="37"/>
    </row>
    <row r="546" spans="3:22" x14ac:dyDescent="0.3"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131"/>
      <c r="N546" s="37"/>
      <c r="O546" s="37"/>
      <c r="P546" s="37"/>
      <c r="Q546" s="37"/>
      <c r="R546" s="37"/>
      <c r="S546" s="37"/>
      <c r="T546" s="37"/>
      <c r="U546" s="37"/>
      <c r="V546" s="37"/>
    </row>
    <row r="547" spans="3:22" x14ac:dyDescent="0.3"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131"/>
      <c r="N547" s="37"/>
      <c r="O547" s="37"/>
      <c r="P547" s="37"/>
      <c r="Q547" s="37"/>
      <c r="R547" s="37"/>
      <c r="S547" s="37"/>
      <c r="T547" s="37"/>
      <c r="U547" s="37"/>
      <c r="V547" s="37"/>
    </row>
    <row r="548" spans="3:22" x14ac:dyDescent="0.3"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131"/>
      <c r="N548" s="37"/>
      <c r="O548" s="37"/>
      <c r="P548" s="37"/>
      <c r="Q548" s="37"/>
      <c r="R548" s="37"/>
      <c r="S548" s="37"/>
      <c r="T548" s="37"/>
      <c r="U548" s="37"/>
      <c r="V548" s="37"/>
    </row>
    <row r="549" spans="3:22" x14ac:dyDescent="0.3"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131"/>
      <c r="N549" s="37"/>
      <c r="O549" s="37"/>
      <c r="P549" s="37"/>
      <c r="Q549" s="37"/>
      <c r="R549" s="37"/>
      <c r="S549" s="37"/>
      <c r="T549" s="37"/>
      <c r="U549" s="37"/>
      <c r="V549" s="37"/>
    </row>
    <row r="550" spans="3:22" x14ac:dyDescent="0.3"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131"/>
      <c r="N550" s="37"/>
      <c r="O550" s="37"/>
      <c r="P550" s="37"/>
      <c r="Q550" s="37"/>
      <c r="R550" s="37"/>
      <c r="S550" s="37"/>
      <c r="T550" s="37"/>
      <c r="U550" s="37"/>
      <c r="V550" s="37"/>
    </row>
    <row r="551" spans="3:22" x14ac:dyDescent="0.3"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131"/>
      <c r="N551" s="37"/>
      <c r="O551" s="37"/>
      <c r="P551" s="37"/>
      <c r="Q551" s="37"/>
      <c r="R551" s="37"/>
      <c r="S551" s="37"/>
      <c r="T551" s="37"/>
      <c r="U551" s="37"/>
      <c r="V551" s="37"/>
    </row>
    <row r="552" spans="3:22" x14ac:dyDescent="0.3"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131"/>
      <c r="N552" s="37"/>
      <c r="O552" s="37"/>
      <c r="P552" s="37"/>
      <c r="Q552" s="37"/>
      <c r="R552" s="37"/>
      <c r="S552" s="37"/>
      <c r="T552" s="37"/>
      <c r="U552" s="37"/>
      <c r="V552" s="37"/>
    </row>
    <row r="553" spans="3:22" x14ac:dyDescent="0.3"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131"/>
      <c r="N553" s="37"/>
      <c r="O553" s="37"/>
      <c r="P553" s="37"/>
      <c r="Q553" s="37"/>
      <c r="R553" s="37"/>
      <c r="S553" s="37"/>
      <c r="T553" s="37"/>
      <c r="U553" s="37"/>
      <c r="V553" s="37"/>
    </row>
    <row r="554" spans="3:22" x14ac:dyDescent="0.3"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131"/>
      <c r="N554" s="37"/>
      <c r="O554" s="37"/>
      <c r="P554" s="37"/>
      <c r="Q554" s="37"/>
      <c r="R554" s="37"/>
      <c r="S554" s="37"/>
      <c r="T554" s="37"/>
      <c r="U554" s="37"/>
      <c r="V554" s="37"/>
    </row>
    <row r="555" spans="3:22" x14ac:dyDescent="0.3"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131"/>
      <c r="N555" s="37"/>
      <c r="O555" s="37"/>
      <c r="P555" s="37"/>
      <c r="Q555" s="37"/>
      <c r="R555" s="37"/>
      <c r="S555" s="37"/>
      <c r="T555" s="37"/>
      <c r="U555" s="37"/>
      <c r="V555" s="37"/>
    </row>
    <row r="556" spans="3:22" x14ac:dyDescent="0.3"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131"/>
      <c r="N556" s="37"/>
      <c r="O556" s="37"/>
      <c r="P556" s="37"/>
      <c r="Q556" s="37"/>
      <c r="R556" s="37"/>
      <c r="S556" s="37"/>
      <c r="T556" s="37"/>
      <c r="U556" s="37"/>
      <c r="V556" s="37"/>
    </row>
    <row r="557" spans="3:22" x14ac:dyDescent="0.3"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131"/>
      <c r="N557" s="37"/>
      <c r="O557" s="37"/>
      <c r="P557" s="37"/>
      <c r="Q557" s="37"/>
      <c r="R557" s="37"/>
      <c r="S557" s="37"/>
      <c r="T557" s="37"/>
      <c r="U557" s="37"/>
      <c r="V557" s="37"/>
    </row>
    <row r="558" spans="3:22" x14ac:dyDescent="0.3"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131"/>
      <c r="N558" s="37"/>
      <c r="O558" s="37"/>
      <c r="P558" s="37"/>
      <c r="Q558" s="37"/>
      <c r="R558" s="37"/>
      <c r="S558" s="37"/>
      <c r="T558" s="37"/>
      <c r="U558" s="37"/>
      <c r="V558" s="37"/>
    </row>
    <row r="559" spans="3:22" x14ac:dyDescent="0.3"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131"/>
      <c r="N559" s="37"/>
      <c r="O559" s="37"/>
      <c r="P559" s="37"/>
      <c r="Q559" s="37"/>
      <c r="R559" s="37"/>
      <c r="S559" s="37"/>
      <c r="T559" s="37"/>
      <c r="U559" s="37"/>
      <c r="V559" s="37"/>
    </row>
    <row r="560" spans="3:22" x14ac:dyDescent="0.3"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131"/>
      <c r="N560" s="37"/>
      <c r="O560" s="37"/>
      <c r="P560" s="37"/>
      <c r="Q560" s="37"/>
      <c r="R560" s="37"/>
      <c r="S560" s="37"/>
      <c r="T560" s="37"/>
      <c r="U560" s="37"/>
      <c r="V560" s="37"/>
    </row>
    <row r="561" spans="3:22" x14ac:dyDescent="0.3"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131"/>
      <c r="N561" s="37"/>
      <c r="O561" s="37"/>
      <c r="P561" s="37"/>
      <c r="Q561" s="37"/>
      <c r="R561" s="37"/>
      <c r="S561" s="37"/>
      <c r="T561" s="37"/>
      <c r="U561" s="37"/>
      <c r="V561" s="37"/>
    </row>
    <row r="562" spans="3:22" x14ac:dyDescent="0.3"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131"/>
      <c r="N562" s="37"/>
      <c r="O562" s="37"/>
      <c r="P562" s="37"/>
      <c r="Q562" s="37"/>
      <c r="R562" s="37"/>
      <c r="S562" s="37"/>
      <c r="T562" s="37"/>
      <c r="U562" s="37"/>
      <c r="V562" s="37"/>
    </row>
    <row r="563" spans="3:22" x14ac:dyDescent="0.3"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131"/>
      <c r="N563" s="37"/>
      <c r="O563" s="37"/>
      <c r="P563" s="37"/>
      <c r="Q563" s="37"/>
      <c r="R563" s="37"/>
      <c r="S563" s="37"/>
      <c r="T563" s="37"/>
      <c r="U563" s="37"/>
      <c r="V563" s="37"/>
    </row>
    <row r="564" spans="3:22" x14ac:dyDescent="0.3"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131"/>
      <c r="N564" s="37"/>
      <c r="O564" s="37"/>
      <c r="P564" s="37"/>
      <c r="Q564" s="37"/>
      <c r="R564" s="37"/>
      <c r="S564" s="37"/>
      <c r="T564" s="37"/>
      <c r="U564" s="37"/>
      <c r="V564" s="37"/>
    </row>
    <row r="565" spans="3:22" x14ac:dyDescent="0.3"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131"/>
      <c r="N565" s="37"/>
      <c r="O565" s="37"/>
      <c r="P565" s="37"/>
      <c r="Q565" s="37"/>
      <c r="R565" s="37"/>
      <c r="S565" s="37"/>
      <c r="T565" s="37"/>
      <c r="U565" s="37"/>
      <c r="V565" s="37"/>
    </row>
    <row r="566" spans="3:22" x14ac:dyDescent="0.3"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131"/>
      <c r="N566" s="37"/>
      <c r="O566" s="37"/>
      <c r="P566" s="37"/>
      <c r="Q566" s="37"/>
      <c r="R566" s="37"/>
      <c r="S566" s="37"/>
      <c r="T566" s="37"/>
      <c r="U566" s="37"/>
      <c r="V566" s="37"/>
    </row>
    <row r="567" spans="3:22" x14ac:dyDescent="0.3"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131"/>
      <c r="N567" s="37"/>
      <c r="O567" s="37"/>
      <c r="P567" s="37"/>
      <c r="Q567" s="37"/>
      <c r="R567" s="37"/>
      <c r="S567" s="37"/>
      <c r="T567" s="37"/>
      <c r="U567" s="37"/>
      <c r="V567" s="37"/>
    </row>
    <row r="568" spans="3:22" x14ac:dyDescent="0.3"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131"/>
      <c r="N568" s="37"/>
      <c r="O568" s="37"/>
      <c r="P568" s="37"/>
      <c r="Q568" s="37"/>
      <c r="R568" s="37"/>
      <c r="S568" s="37"/>
      <c r="T568" s="37"/>
      <c r="U568" s="37"/>
      <c r="V568" s="37"/>
    </row>
    <row r="569" spans="3:22" x14ac:dyDescent="0.3"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131"/>
      <c r="N569" s="37"/>
      <c r="O569" s="37"/>
      <c r="P569" s="37"/>
      <c r="Q569" s="37"/>
      <c r="R569" s="37"/>
      <c r="S569" s="37"/>
      <c r="T569" s="37"/>
      <c r="U569" s="37"/>
      <c r="V569" s="37"/>
    </row>
    <row r="570" spans="3:22" x14ac:dyDescent="0.3"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131"/>
      <c r="N570" s="37"/>
      <c r="O570" s="37"/>
      <c r="P570" s="37"/>
      <c r="Q570" s="37"/>
      <c r="R570" s="37"/>
      <c r="S570" s="37"/>
      <c r="T570" s="37"/>
      <c r="U570" s="37"/>
      <c r="V570" s="37"/>
    </row>
    <row r="571" spans="3:22" x14ac:dyDescent="0.3"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131"/>
      <c r="N571" s="37"/>
      <c r="O571" s="37"/>
      <c r="P571" s="37"/>
      <c r="Q571" s="37"/>
      <c r="R571" s="37"/>
      <c r="S571" s="37"/>
      <c r="T571" s="37"/>
      <c r="U571" s="37"/>
      <c r="V571" s="37"/>
    </row>
    <row r="572" spans="3:22" x14ac:dyDescent="0.3"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131"/>
      <c r="N572" s="37"/>
      <c r="O572" s="37"/>
      <c r="P572" s="37"/>
      <c r="Q572" s="37"/>
      <c r="R572" s="37"/>
      <c r="S572" s="37"/>
      <c r="T572" s="37"/>
      <c r="U572" s="37"/>
      <c r="V572" s="37"/>
    </row>
    <row r="573" spans="3:22" x14ac:dyDescent="0.3"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131"/>
      <c r="N573" s="37"/>
      <c r="O573" s="37"/>
      <c r="P573" s="37"/>
      <c r="Q573" s="37"/>
      <c r="R573" s="37"/>
      <c r="S573" s="37"/>
      <c r="T573" s="37"/>
      <c r="U573" s="37"/>
      <c r="V573" s="37"/>
    </row>
    <row r="574" spans="3:22" x14ac:dyDescent="0.3"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131"/>
      <c r="N574" s="37"/>
      <c r="O574" s="37"/>
      <c r="P574" s="37"/>
      <c r="Q574" s="37"/>
      <c r="R574" s="37"/>
      <c r="S574" s="37"/>
      <c r="T574" s="37"/>
      <c r="U574" s="37"/>
      <c r="V574" s="37"/>
    </row>
    <row r="575" spans="3:22" x14ac:dyDescent="0.3"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131"/>
      <c r="N575" s="37"/>
      <c r="O575" s="37"/>
      <c r="P575" s="37"/>
      <c r="Q575" s="37"/>
      <c r="R575" s="37"/>
      <c r="S575" s="37"/>
      <c r="T575" s="37"/>
      <c r="U575" s="37"/>
      <c r="V575" s="37"/>
    </row>
    <row r="576" spans="3:22" x14ac:dyDescent="0.3"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131"/>
      <c r="N576" s="37"/>
      <c r="O576" s="37"/>
      <c r="P576" s="37"/>
      <c r="Q576" s="37"/>
      <c r="R576" s="37"/>
      <c r="S576" s="37"/>
      <c r="T576" s="37"/>
      <c r="U576" s="37"/>
      <c r="V576" s="37"/>
    </row>
    <row r="577" spans="3:22" x14ac:dyDescent="0.3"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131"/>
      <c r="N577" s="37"/>
      <c r="O577" s="37"/>
      <c r="P577" s="37"/>
      <c r="Q577" s="37"/>
      <c r="R577" s="37"/>
      <c r="S577" s="37"/>
      <c r="T577" s="37"/>
      <c r="U577" s="37"/>
      <c r="V577" s="37"/>
    </row>
    <row r="578" spans="3:22" x14ac:dyDescent="0.3"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131"/>
      <c r="N578" s="37"/>
      <c r="O578" s="37"/>
      <c r="P578" s="37"/>
      <c r="Q578" s="37"/>
      <c r="R578" s="37"/>
      <c r="S578" s="37"/>
      <c r="T578" s="37"/>
      <c r="U578" s="37"/>
      <c r="V578" s="37"/>
    </row>
    <row r="579" spans="3:22" x14ac:dyDescent="0.3"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131"/>
      <c r="N579" s="37"/>
      <c r="O579" s="37"/>
      <c r="P579" s="37"/>
      <c r="Q579" s="37"/>
      <c r="R579" s="37"/>
      <c r="S579" s="37"/>
      <c r="T579" s="37"/>
      <c r="U579" s="37"/>
      <c r="V579" s="37"/>
    </row>
    <row r="580" spans="3:22" x14ac:dyDescent="0.3"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131"/>
      <c r="N580" s="37"/>
      <c r="O580" s="37"/>
      <c r="P580" s="37"/>
      <c r="Q580" s="37"/>
      <c r="R580" s="37"/>
      <c r="S580" s="37"/>
      <c r="T580" s="37"/>
      <c r="U580" s="37"/>
      <c r="V580" s="37"/>
    </row>
    <row r="581" spans="3:22" x14ac:dyDescent="0.3"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131"/>
      <c r="N581" s="37"/>
      <c r="O581" s="37"/>
      <c r="P581" s="37"/>
      <c r="Q581" s="37"/>
      <c r="R581" s="37"/>
      <c r="S581" s="37"/>
      <c r="T581" s="37"/>
      <c r="U581" s="37"/>
      <c r="V581" s="37"/>
    </row>
    <row r="582" spans="3:22" x14ac:dyDescent="0.3"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131"/>
      <c r="N582" s="37"/>
      <c r="O582" s="37"/>
      <c r="P582" s="37"/>
      <c r="Q582" s="37"/>
      <c r="R582" s="37"/>
      <c r="S582" s="37"/>
      <c r="T582" s="37"/>
      <c r="U582" s="37"/>
      <c r="V582" s="37"/>
    </row>
    <row r="583" spans="3:22" x14ac:dyDescent="0.3"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131"/>
      <c r="N583" s="37"/>
      <c r="O583" s="37"/>
      <c r="P583" s="37"/>
      <c r="Q583" s="37"/>
      <c r="R583" s="37"/>
      <c r="S583" s="37"/>
      <c r="T583" s="37"/>
      <c r="U583" s="37"/>
      <c r="V583" s="37"/>
    </row>
    <row r="584" spans="3:22" x14ac:dyDescent="0.3"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131"/>
      <c r="N584" s="37"/>
      <c r="O584" s="37"/>
      <c r="P584" s="37"/>
      <c r="Q584" s="37"/>
      <c r="R584" s="37"/>
      <c r="S584" s="37"/>
      <c r="T584" s="37"/>
      <c r="U584" s="37"/>
      <c r="V584" s="37"/>
    </row>
    <row r="585" spans="3:22" x14ac:dyDescent="0.3"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131"/>
      <c r="N585" s="37"/>
      <c r="O585" s="37"/>
      <c r="P585" s="37"/>
      <c r="Q585" s="37"/>
      <c r="R585" s="37"/>
      <c r="S585" s="37"/>
      <c r="T585" s="37"/>
      <c r="U585" s="37"/>
      <c r="V585" s="37"/>
    </row>
    <row r="586" spans="3:22" x14ac:dyDescent="0.3"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131"/>
      <c r="N586" s="37"/>
      <c r="O586" s="37"/>
      <c r="P586" s="37"/>
      <c r="Q586" s="37"/>
      <c r="R586" s="37"/>
      <c r="S586" s="37"/>
      <c r="T586" s="37"/>
      <c r="U586" s="37"/>
      <c r="V586" s="37"/>
    </row>
    <row r="587" spans="3:22" x14ac:dyDescent="0.3"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131"/>
      <c r="N587" s="37"/>
      <c r="O587" s="37"/>
      <c r="P587" s="37"/>
      <c r="Q587" s="37"/>
      <c r="R587" s="37"/>
      <c r="S587" s="37"/>
      <c r="T587" s="37"/>
      <c r="U587" s="37"/>
      <c r="V587" s="37"/>
    </row>
    <row r="588" spans="3:22" x14ac:dyDescent="0.3"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131"/>
      <c r="N588" s="37"/>
      <c r="O588" s="37"/>
      <c r="P588" s="37"/>
      <c r="Q588" s="37"/>
      <c r="R588" s="37"/>
      <c r="S588" s="37"/>
      <c r="T588" s="37"/>
      <c r="U588" s="37"/>
      <c r="V588" s="37"/>
    </row>
    <row r="589" spans="3:22" x14ac:dyDescent="0.3"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131"/>
      <c r="N589" s="37"/>
      <c r="O589" s="37"/>
      <c r="P589" s="37"/>
      <c r="Q589" s="37"/>
      <c r="R589" s="37"/>
      <c r="S589" s="37"/>
      <c r="T589" s="37"/>
      <c r="U589" s="37"/>
      <c r="V589" s="37"/>
    </row>
    <row r="590" spans="3:22" x14ac:dyDescent="0.3"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131"/>
      <c r="N590" s="37"/>
      <c r="O590" s="37"/>
      <c r="P590" s="37"/>
      <c r="Q590" s="37"/>
      <c r="R590" s="37"/>
      <c r="S590" s="37"/>
      <c r="T590" s="37"/>
      <c r="U590" s="37"/>
      <c r="V590" s="37"/>
    </row>
    <row r="591" spans="3:22" x14ac:dyDescent="0.3"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131"/>
      <c r="N591" s="37"/>
      <c r="O591" s="37"/>
      <c r="P591" s="37"/>
      <c r="Q591" s="37"/>
      <c r="R591" s="37"/>
      <c r="S591" s="37"/>
      <c r="T591" s="37"/>
      <c r="U591" s="37"/>
      <c r="V591" s="37"/>
    </row>
    <row r="592" spans="3:22" x14ac:dyDescent="0.3"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131"/>
      <c r="N592" s="37"/>
      <c r="O592" s="37"/>
      <c r="P592" s="37"/>
      <c r="Q592" s="37"/>
      <c r="R592" s="37"/>
      <c r="S592" s="37"/>
      <c r="T592" s="37"/>
      <c r="U592" s="37"/>
      <c r="V592" s="37"/>
    </row>
    <row r="593" spans="3:22" x14ac:dyDescent="0.3"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131"/>
      <c r="N593" s="37"/>
      <c r="O593" s="37"/>
      <c r="P593" s="37"/>
      <c r="Q593" s="37"/>
      <c r="R593" s="37"/>
      <c r="S593" s="37"/>
      <c r="T593" s="37"/>
      <c r="U593" s="37"/>
      <c r="V593" s="37"/>
    </row>
    <row r="594" spans="3:22" x14ac:dyDescent="0.3"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131"/>
      <c r="N594" s="37"/>
      <c r="O594" s="37"/>
      <c r="P594" s="37"/>
      <c r="Q594" s="37"/>
      <c r="R594" s="37"/>
      <c r="S594" s="37"/>
      <c r="T594" s="37"/>
      <c r="U594" s="37"/>
      <c r="V594" s="37"/>
    </row>
    <row r="595" spans="3:22" x14ac:dyDescent="0.3"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131"/>
      <c r="N595" s="37"/>
      <c r="O595" s="37"/>
      <c r="P595" s="37"/>
      <c r="Q595" s="37"/>
      <c r="R595" s="37"/>
      <c r="S595" s="37"/>
      <c r="T595" s="37"/>
      <c r="U595" s="37"/>
      <c r="V595" s="37"/>
    </row>
    <row r="596" spans="3:22" x14ac:dyDescent="0.3"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131"/>
      <c r="N596" s="37"/>
      <c r="O596" s="37"/>
      <c r="P596" s="37"/>
      <c r="Q596" s="37"/>
      <c r="R596" s="37"/>
      <c r="S596" s="37"/>
      <c r="T596" s="37"/>
      <c r="U596" s="37"/>
      <c r="V596" s="37"/>
    </row>
    <row r="597" spans="3:22" x14ac:dyDescent="0.3"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131"/>
      <c r="N597" s="37"/>
      <c r="O597" s="37"/>
      <c r="P597" s="37"/>
      <c r="Q597" s="37"/>
      <c r="R597" s="37"/>
      <c r="S597" s="37"/>
      <c r="T597" s="37"/>
      <c r="U597" s="37"/>
      <c r="V597" s="37"/>
    </row>
    <row r="598" spans="3:22" x14ac:dyDescent="0.3"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131"/>
      <c r="N598" s="37"/>
      <c r="O598" s="37"/>
      <c r="P598" s="37"/>
      <c r="Q598" s="37"/>
      <c r="R598" s="37"/>
      <c r="S598" s="37"/>
      <c r="T598" s="37"/>
      <c r="U598" s="37"/>
      <c r="V598" s="37"/>
    </row>
    <row r="599" spans="3:22" x14ac:dyDescent="0.3"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131"/>
      <c r="N599" s="37"/>
      <c r="O599" s="37"/>
      <c r="P599" s="37"/>
      <c r="Q599" s="37"/>
      <c r="R599" s="37"/>
      <c r="S599" s="37"/>
      <c r="T599" s="37"/>
      <c r="U599" s="37"/>
      <c r="V599" s="37"/>
    </row>
    <row r="600" spans="3:22" x14ac:dyDescent="0.3"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131"/>
      <c r="N600" s="37"/>
      <c r="O600" s="37"/>
      <c r="P600" s="37"/>
      <c r="Q600" s="37"/>
      <c r="R600" s="37"/>
      <c r="S600" s="37"/>
      <c r="T600" s="37"/>
      <c r="U600" s="37"/>
      <c r="V600" s="37"/>
    </row>
    <row r="601" spans="3:22" x14ac:dyDescent="0.3"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131"/>
      <c r="N601" s="37"/>
      <c r="O601" s="37"/>
      <c r="P601" s="37"/>
      <c r="Q601" s="37"/>
      <c r="R601" s="37"/>
      <c r="S601" s="37"/>
      <c r="T601" s="37"/>
      <c r="U601" s="37"/>
      <c r="V601" s="37"/>
    </row>
    <row r="602" spans="3:22" x14ac:dyDescent="0.3"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131"/>
      <c r="N602" s="37"/>
      <c r="O602" s="37"/>
      <c r="P602" s="37"/>
      <c r="Q602" s="37"/>
      <c r="R602" s="37"/>
      <c r="S602" s="37"/>
      <c r="T602" s="37"/>
      <c r="U602" s="37"/>
      <c r="V602" s="37"/>
    </row>
    <row r="603" spans="3:22" x14ac:dyDescent="0.3"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131"/>
      <c r="N603" s="37"/>
      <c r="O603" s="37"/>
      <c r="P603" s="37"/>
      <c r="Q603" s="37"/>
      <c r="R603" s="37"/>
      <c r="S603" s="37"/>
      <c r="T603" s="37"/>
      <c r="U603" s="37"/>
      <c r="V603" s="37"/>
    </row>
    <row r="604" spans="3:22" x14ac:dyDescent="0.3"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131"/>
      <c r="N604" s="37"/>
      <c r="O604" s="37"/>
      <c r="P604" s="37"/>
      <c r="Q604" s="37"/>
      <c r="R604" s="37"/>
      <c r="S604" s="37"/>
      <c r="T604" s="37"/>
      <c r="U604" s="37"/>
      <c r="V604" s="37"/>
    </row>
    <row r="605" spans="3:22" x14ac:dyDescent="0.3"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131"/>
      <c r="N605" s="37"/>
      <c r="O605" s="37"/>
      <c r="P605" s="37"/>
      <c r="Q605" s="37"/>
      <c r="R605" s="37"/>
      <c r="S605" s="37"/>
      <c r="T605" s="37"/>
      <c r="U605" s="37"/>
      <c r="V605" s="37"/>
    </row>
    <row r="606" spans="3:22" x14ac:dyDescent="0.3"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131"/>
      <c r="N606" s="37"/>
      <c r="O606" s="37"/>
      <c r="P606" s="37"/>
      <c r="Q606" s="37"/>
      <c r="R606" s="37"/>
      <c r="S606" s="37"/>
      <c r="T606" s="37"/>
      <c r="U606" s="37"/>
      <c r="V606" s="37"/>
    </row>
    <row r="607" spans="3:22" x14ac:dyDescent="0.3"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131"/>
      <c r="N607" s="37"/>
      <c r="O607" s="37"/>
      <c r="P607" s="37"/>
      <c r="Q607" s="37"/>
      <c r="R607" s="37"/>
      <c r="S607" s="37"/>
      <c r="T607" s="37"/>
      <c r="U607" s="37"/>
      <c r="V607" s="37"/>
    </row>
    <row r="608" spans="3:22" x14ac:dyDescent="0.3"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131"/>
      <c r="N608" s="37"/>
      <c r="O608" s="37"/>
      <c r="P608" s="37"/>
      <c r="Q608" s="37"/>
      <c r="R608" s="37"/>
      <c r="S608" s="37"/>
      <c r="T608" s="37"/>
      <c r="U608" s="37"/>
      <c r="V608" s="37"/>
    </row>
    <row r="609" spans="3:22" x14ac:dyDescent="0.3"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131"/>
      <c r="N609" s="37"/>
      <c r="O609" s="37"/>
      <c r="P609" s="37"/>
      <c r="Q609" s="37"/>
      <c r="R609" s="37"/>
      <c r="S609" s="37"/>
      <c r="T609" s="37"/>
      <c r="U609" s="37"/>
      <c r="V609" s="37"/>
    </row>
    <row r="610" spans="3:22" x14ac:dyDescent="0.3"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131"/>
      <c r="N610" s="37"/>
      <c r="O610" s="37"/>
      <c r="P610" s="37"/>
      <c r="Q610" s="37"/>
      <c r="R610" s="37"/>
      <c r="S610" s="37"/>
      <c r="T610" s="37"/>
      <c r="U610" s="37"/>
      <c r="V610" s="37"/>
    </row>
    <row r="611" spans="3:22" x14ac:dyDescent="0.3"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131"/>
      <c r="N611" s="37"/>
      <c r="O611" s="37"/>
      <c r="P611" s="37"/>
      <c r="Q611" s="37"/>
      <c r="R611" s="37"/>
      <c r="S611" s="37"/>
      <c r="T611" s="37"/>
      <c r="U611" s="37"/>
      <c r="V611" s="37"/>
    </row>
    <row r="612" spans="3:22" x14ac:dyDescent="0.3"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131"/>
      <c r="N612" s="37"/>
      <c r="O612" s="37"/>
      <c r="P612" s="37"/>
      <c r="Q612" s="37"/>
      <c r="R612" s="37"/>
      <c r="S612" s="37"/>
      <c r="T612" s="37"/>
      <c r="U612" s="37"/>
      <c r="V612" s="37"/>
    </row>
    <row r="613" spans="3:22" x14ac:dyDescent="0.3"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131"/>
      <c r="N613" s="37"/>
      <c r="O613" s="37"/>
      <c r="P613" s="37"/>
      <c r="Q613" s="37"/>
      <c r="R613" s="37"/>
      <c r="S613" s="37"/>
      <c r="T613" s="37"/>
      <c r="U613" s="37"/>
      <c r="V613" s="37"/>
    </row>
    <row r="614" spans="3:22" x14ac:dyDescent="0.3"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131"/>
      <c r="N614" s="37"/>
      <c r="O614" s="37"/>
      <c r="P614" s="37"/>
      <c r="Q614" s="37"/>
      <c r="R614" s="37"/>
      <c r="S614" s="37"/>
      <c r="T614" s="37"/>
      <c r="U614" s="37"/>
      <c r="V614" s="37"/>
    </row>
    <row r="615" spans="3:22" x14ac:dyDescent="0.3"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131"/>
      <c r="N615" s="37"/>
      <c r="O615" s="37"/>
      <c r="P615" s="37"/>
      <c r="Q615" s="37"/>
      <c r="R615" s="37"/>
      <c r="S615" s="37"/>
      <c r="T615" s="37"/>
      <c r="U615" s="37"/>
      <c r="V615" s="37"/>
    </row>
    <row r="616" spans="3:22" x14ac:dyDescent="0.3"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131"/>
      <c r="N616" s="37"/>
      <c r="O616" s="37"/>
      <c r="P616" s="37"/>
      <c r="Q616" s="37"/>
      <c r="R616" s="37"/>
      <c r="S616" s="37"/>
      <c r="T616" s="37"/>
      <c r="U616" s="37"/>
      <c r="V616" s="37"/>
    </row>
    <row r="617" spans="3:22" x14ac:dyDescent="0.3"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131"/>
      <c r="N617" s="37"/>
      <c r="O617" s="37"/>
      <c r="P617" s="37"/>
      <c r="Q617" s="37"/>
      <c r="R617" s="37"/>
      <c r="S617" s="37"/>
      <c r="T617" s="37"/>
      <c r="U617" s="37"/>
      <c r="V617" s="37"/>
    </row>
    <row r="618" spans="3:22" x14ac:dyDescent="0.3"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131"/>
      <c r="N618" s="37"/>
      <c r="O618" s="37"/>
      <c r="P618" s="37"/>
      <c r="Q618" s="37"/>
      <c r="R618" s="37"/>
      <c r="S618" s="37"/>
      <c r="T618" s="37"/>
      <c r="U618" s="37"/>
      <c r="V618" s="37"/>
    </row>
    <row r="619" spans="3:22" x14ac:dyDescent="0.3"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131"/>
      <c r="N619" s="37"/>
      <c r="O619" s="37"/>
      <c r="P619" s="37"/>
      <c r="Q619" s="37"/>
      <c r="R619" s="37"/>
      <c r="S619" s="37"/>
      <c r="T619" s="37"/>
      <c r="U619" s="37"/>
      <c r="V619" s="37"/>
    </row>
    <row r="620" spans="3:22" x14ac:dyDescent="0.3"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131"/>
      <c r="N620" s="37"/>
      <c r="O620" s="37"/>
      <c r="P620" s="37"/>
      <c r="Q620" s="37"/>
      <c r="R620" s="37"/>
      <c r="S620" s="37"/>
      <c r="T620" s="37"/>
      <c r="U620" s="37"/>
      <c r="V620" s="37"/>
    </row>
    <row r="621" spans="3:22" x14ac:dyDescent="0.3"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131"/>
      <c r="N621" s="37"/>
      <c r="O621" s="37"/>
      <c r="P621" s="37"/>
      <c r="Q621" s="37"/>
      <c r="R621" s="37"/>
      <c r="S621" s="37"/>
      <c r="T621" s="37"/>
      <c r="U621" s="37"/>
      <c r="V621" s="37"/>
    </row>
    <row r="622" spans="3:22" x14ac:dyDescent="0.3"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131"/>
      <c r="N622" s="37"/>
      <c r="O622" s="37"/>
      <c r="P622" s="37"/>
      <c r="Q622" s="37"/>
      <c r="R622" s="37"/>
      <c r="S622" s="37"/>
      <c r="T622" s="37"/>
      <c r="U622" s="37"/>
      <c r="V622" s="37"/>
    </row>
    <row r="623" spans="3:22" x14ac:dyDescent="0.3"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131"/>
      <c r="N623" s="37"/>
      <c r="O623" s="37"/>
      <c r="P623" s="37"/>
      <c r="Q623" s="37"/>
      <c r="R623" s="37"/>
      <c r="S623" s="37"/>
      <c r="T623" s="37"/>
      <c r="U623" s="37"/>
      <c r="V623" s="37"/>
    </row>
    <row r="624" spans="3:22" x14ac:dyDescent="0.3"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131"/>
      <c r="N624" s="37"/>
      <c r="O624" s="37"/>
      <c r="P624" s="37"/>
      <c r="Q624" s="37"/>
      <c r="R624" s="37"/>
      <c r="S624" s="37"/>
      <c r="T624" s="37"/>
      <c r="U624" s="37"/>
      <c r="V624" s="37"/>
    </row>
    <row r="625" spans="3:22" x14ac:dyDescent="0.3"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131"/>
      <c r="N625" s="37"/>
      <c r="O625" s="37"/>
      <c r="P625" s="37"/>
      <c r="Q625" s="37"/>
      <c r="R625" s="37"/>
      <c r="S625" s="37"/>
      <c r="T625" s="37"/>
      <c r="U625" s="37"/>
      <c r="V625" s="37"/>
    </row>
    <row r="626" spans="3:22" x14ac:dyDescent="0.3"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131"/>
      <c r="N626" s="37"/>
      <c r="O626" s="37"/>
      <c r="P626" s="37"/>
      <c r="Q626" s="37"/>
      <c r="R626" s="37"/>
      <c r="S626" s="37"/>
      <c r="T626" s="37"/>
      <c r="U626" s="37"/>
      <c r="V626" s="37"/>
    </row>
    <row r="627" spans="3:22" x14ac:dyDescent="0.3"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131"/>
      <c r="N627" s="37"/>
      <c r="O627" s="37"/>
      <c r="P627" s="37"/>
      <c r="Q627" s="37"/>
      <c r="R627" s="37"/>
      <c r="S627" s="37"/>
      <c r="T627" s="37"/>
      <c r="U627" s="37"/>
      <c r="V627" s="37"/>
    </row>
    <row r="628" spans="3:22" x14ac:dyDescent="0.3"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131"/>
      <c r="N628" s="37"/>
      <c r="O628" s="37"/>
      <c r="P628" s="37"/>
      <c r="Q628" s="37"/>
      <c r="R628" s="37"/>
      <c r="S628" s="37"/>
      <c r="T628" s="37"/>
      <c r="U628" s="37"/>
      <c r="V628" s="37"/>
    </row>
    <row r="629" spans="3:22" x14ac:dyDescent="0.3"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131"/>
      <c r="N629" s="37"/>
      <c r="O629" s="37"/>
      <c r="P629" s="37"/>
      <c r="Q629" s="37"/>
      <c r="R629" s="37"/>
      <c r="S629" s="37"/>
      <c r="T629" s="37"/>
      <c r="U629" s="37"/>
      <c r="V629" s="37"/>
    </row>
    <row r="630" spans="3:22" x14ac:dyDescent="0.3"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131"/>
      <c r="N630" s="37"/>
      <c r="O630" s="37"/>
      <c r="P630" s="37"/>
      <c r="Q630" s="37"/>
      <c r="R630" s="37"/>
      <c r="S630" s="37"/>
      <c r="T630" s="37"/>
      <c r="U630" s="37"/>
      <c r="V630" s="37"/>
    </row>
    <row r="631" spans="3:22" x14ac:dyDescent="0.3"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131"/>
      <c r="N631" s="37"/>
      <c r="O631" s="37"/>
      <c r="P631" s="37"/>
      <c r="Q631" s="37"/>
      <c r="R631" s="37"/>
      <c r="S631" s="37"/>
      <c r="T631" s="37"/>
      <c r="U631" s="37"/>
      <c r="V631" s="37"/>
    </row>
    <row r="632" spans="3:22" x14ac:dyDescent="0.3"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131"/>
      <c r="N632" s="37"/>
      <c r="O632" s="37"/>
      <c r="P632" s="37"/>
      <c r="Q632" s="37"/>
      <c r="R632" s="37"/>
      <c r="S632" s="37"/>
      <c r="T632" s="37"/>
      <c r="U632" s="37"/>
      <c r="V632" s="37"/>
    </row>
    <row r="633" spans="3:22" x14ac:dyDescent="0.3"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131"/>
      <c r="N633" s="37"/>
      <c r="O633" s="37"/>
      <c r="P633" s="37"/>
      <c r="Q633" s="37"/>
      <c r="R633" s="37"/>
      <c r="S633" s="37"/>
      <c r="T633" s="37"/>
      <c r="U633" s="37"/>
      <c r="V633" s="37"/>
    </row>
    <row r="634" spans="3:22" x14ac:dyDescent="0.3"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131"/>
      <c r="N634" s="37"/>
      <c r="O634" s="37"/>
      <c r="P634" s="37"/>
      <c r="Q634" s="37"/>
      <c r="R634" s="37"/>
      <c r="S634" s="37"/>
      <c r="T634" s="37"/>
      <c r="U634" s="37"/>
      <c r="V634" s="37"/>
    </row>
    <row r="635" spans="3:22" x14ac:dyDescent="0.3"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131"/>
      <c r="N635" s="37"/>
      <c r="O635" s="37"/>
      <c r="P635" s="37"/>
      <c r="Q635" s="37"/>
      <c r="R635" s="37"/>
      <c r="S635" s="37"/>
      <c r="T635" s="37"/>
      <c r="U635" s="37"/>
      <c r="V635" s="37"/>
    </row>
    <row r="636" spans="3:22" x14ac:dyDescent="0.3"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131"/>
      <c r="N636" s="37"/>
      <c r="O636" s="37"/>
      <c r="P636" s="37"/>
      <c r="Q636" s="37"/>
      <c r="R636" s="37"/>
      <c r="S636" s="37"/>
      <c r="T636" s="37"/>
      <c r="U636" s="37"/>
      <c r="V636" s="37"/>
    </row>
    <row r="637" spans="3:22" x14ac:dyDescent="0.3"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131"/>
      <c r="N637" s="37"/>
      <c r="O637" s="37"/>
      <c r="P637" s="37"/>
      <c r="Q637" s="37"/>
      <c r="R637" s="37"/>
      <c r="S637" s="37"/>
      <c r="T637" s="37"/>
      <c r="U637" s="37"/>
      <c r="V637" s="37"/>
    </row>
    <row r="638" spans="3:22" x14ac:dyDescent="0.3"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131"/>
      <c r="N638" s="37"/>
      <c r="O638" s="37"/>
      <c r="P638" s="37"/>
      <c r="Q638" s="37"/>
      <c r="R638" s="37"/>
      <c r="S638" s="37"/>
      <c r="T638" s="37"/>
      <c r="U638" s="37"/>
      <c r="V638" s="37"/>
    </row>
    <row r="639" spans="3:22" x14ac:dyDescent="0.3"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131"/>
      <c r="N639" s="37"/>
      <c r="O639" s="37"/>
      <c r="P639" s="37"/>
      <c r="Q639" s="37"/>
      <c r="R639" s="37"/>
      <c r="S639" s="37"/>
      <c r="T639" s="37"/>
      <c r="U639" s="37"/>
      <c r="V639" s="37"/>
    </row>
    <row r="640" spans="3:22" x14ac:dyDescent="0.3"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131"/>
      <c r="N640" s="37"/>
      <c r="O640" s="37"/>
      <c r="P640" s="37"/>
      <c r="Q640" s="37"/>
      <c r="R640" s="37"/>
      <c r="S640" s="37"/>
      <c r="T640" s="37"/>
      <c r="U640" s="37"/>
      <c r="V640" s="37"/>
    </row>
    <row r="641" spans="3:22" x14ac:dyDescent="0.3"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131"/>
      <c r="N641" s="37"/>
      <c r="O641" s="37"/>
      <c r="P641" s="37"/>
      <c r="Q641" s="37"/>
      <c r="R641" s="37"/>
      <c r="S641" s="37"/>
      <c r="T641" s="37"/>
      <c r="U641" s="37"/>
      <c r="V641" s="37"/>
    </row>
    <row r="642" spans="3:22" x14ac:dyDescent="0.3"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131"/>
      <c r="N642" s="37"/>
      <c r="O642" s="37"/>
      <c r="P642" s="37"/>
      <c r="Q642" s="37"/>
      <c r="R642" s="37"/>
      <c r="S642" s="37"/>
      <c r="T642" s="37"/>
      <c r="U642" s="37"/>
      <c r="V642" s="37"/>
    </row>
    <row r="643" spans="3:22" x14ac:dyDescent="0.3"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131"/>
      <c r="N643" s="37"/>
      <c r="O643" s="37"/>
      <c r="P643" s="37"/>
      <c r="Q643" s="37"/>
      <c r="R643" s="37"/>
      <c r="S643" s="37"/>
      <c r="T643" s="37"/>
      <c r="U643" s="37"/>
      <c r="V643" s="37"/>
    </row>
    <row r="644" spans="3:22" x14ac:dyDescent="0.3"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131"/>
      <c r="N644" s="37"/>
      <c r="O644" s="37"/>
      <c r="P644" s="37"/>
      <c r="Q644" s="37"/>
      <c r="R644" s="37"/>
      <c r="S644" s="37"/>
      <c r="T644" s="37"/>
      <c r="U644" s="37"/>
      <c r="V644" s="37"/>
    </row>
    <row r="645" spans="3:22" x14ac:dyDescent="0.3"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131"/>
      <c r="N645" s="37"/>
      <c r="O645" s="37"/>
      <c r="P645" s="37"/>
      <c r="Q645" s="37"/>
      <c r="R645" s="37"/>
      <c r="S645" s="37"/>
      <c r="T645" s="37"/>
      <c r="U645" s="37"/>
      <c r="V645" s="37"/>
    </row>
    <row r="646" spans="3:22" x14ac:dyDescent="0.3"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131"/>
      <c r="N646" s="37"/>
      <c r="O646" s="37"/>
      <c r="P646" s="37"/>
      <c r="Q646" s="37"/>
      <c r="R646" s="37"/>
      <c r="S646" s="37"/>
      <c r="T646" s="37"/>
      <c r="U646" s="37"/>
      <c r="V646" s="37"/>
    </row>
    <row r="647" spans="3:22" x14ac:dyDescent="0.3"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131"/>
      <c r="N647" s="37"/>
      <c r="O647" s="37"/>
      <c r="P647" s="37"/>
      <c r="Q647" s="37"/>
      <c r="R647" s="37"/>
      <c r="S647" s="37"/>
      <c r="T647" s="37"/>
      <c r="U647" s="37"/>
      <c r="V647" s="37"/>
    </row>
    <row r="648" spans="3:22" x14ac:dyDescent="0.3"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131"/>
      <c r="N648" s="37"/>
      <c r="O648" s="37"/>
      <c r="P648" s="37"/>
      <c r="Q648" s="37"/>
      <c r="R648" s="37"/>
      <c r="S648" s="37"/>
      <c r="T648" s="37"/>
      <c r="U648" s="37"/>
      <c r="V648" s="37"/>
    </row>
    <row r="649" spans="3:22" x14ac:dyDescent="0.3"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131"/>
      <c r="N649" s="37"/>
      <c r="O649" s="37"/>
      <c r="P649" s="37"/>
      <c r="Q649" s="37"/>
      <c r="R649" s="37"/>
      <c r="S649" s="37"/>
      <c r="T649" s="37"/>
      <c r="U649" s="37"/>
      <c r="V649" s="37"/>
    </row>
    <row r="650" spans="3:22" x14ac:dyDescent="0.3"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131"/>
      <c r="N650" s="37"/>
      <c r="O650" s="37"/>
      <c r="P650" s="37"/>
      <c r="Q650" s="37"/>
      <c r="R650" s="37"/>
      <c r="S650" s="37"/>
      <c r="T650" s="37"/>
      <c r="U650" s="37"/>
      <c r="V650" s="37"/>
    </row>
    <row r="651" spans="3:22" x14ac:dyDescent="0.3"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131"/>
      <c r="N651" s="37"/>
      <c r="O651" s="37"/>
      <c r="P651" s="37"/>
      <c r="Q651" s="37"/>
      <c r="R651" s="37"/>
      <c r="S651" s="37"/>
      <c r="T651" s="37"/>
      <c r="U651" s="37"/>
      <c r="V651" s="37"/>
    </row>
    <row r="652" spans="3:22" x14ac:dyDescent="0.3"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131"/>
      <c r="N652" s="37"/>
      <c r="O652" s="37"/>
      <c r="P652" s="37"/>
      <c r="Q652" s="37"/>
      <c r="R652" s="37"/>
      <c r="S652" s="37"/>
      <c r="T652" s="37"/>
      <c r="U652" s="37"/>
      <c r="V652" s="37"/>
    </row>
    <row r="653" spans="3:22" x14ac:dyDescent="0.3"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131"/>
      <c r="N653" s="37"/>
      <c r="O653" s="37"/>
      <c r="P653" s="37"/>
      <c r="Q653" s="37"/>
      <c r="R653" s="37"/>
      <c r="S653" s="37"/>
      <c r="T653" s="37"/>
      <c r="U653" s="37"/>
      <c r="V653" s="37"/>
    </row>
    <row r="654" spans="3:22" x14ac:dyDescent="0.3"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131"/>
      <c r="N654" s="37"/>
      <c r="O654" s="37"/>
      <c r="P654" s="37"/>
      <c r="Q654" s="37"/>
      <c r="R654" s="37"/>
      <c r="S654" s="37"/>
      <c r="T654" s="37"/>
      <c r="U654" s="37"/>
      <c r="V654" s="37"/>
    </row>
    <row r="655" spans="3:22" x14ac:dyDescent="0.3"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131"/>
      <c r="N655" s="37"/>
      <c r="O655" s="37"/>
      <c r="P655" s="37"/>
      <c r="Q655" s="37"/>
      <c r="R655" s="37"/>
      <c r="S655" s="37"/>
      <c r="T655" s="37"/>
      <c r="U655" s="37"/>
      <c r="V655" s="37"/>
    </row>
    <row r="656" spans="3:22" x14ac:dyDescent="0.3"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131"/>
      <c r="N656" s="37"/>
      <c r="O656" s="37"/>
      <c r="P656" s="37"/>
      <c r="Q656" s="37"/>
      <c r="R656" s="37"/>
      <c r="S656" s="37"/>
      <c r="T656" s="37"/>
      <c r="U656" s="37"/>
      <c r="V656" s="37"/>
    </row>
    <row r="657" spans="3:22" x14ac:dyDescent="0.3"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131"/>
      <c r="N657" s="37"/>
      <c r="O657" s="37"/>
      <c r="P657" s="37"/>
      <c r="Q657" s="37"/>
      <c r="R657" s="37"/>
      <c r="S657" s="37"/>
      <c r="T657" s="37"/>
      <c r="U657" s="37"/>
      <c r="V657" s="37"/>
    </row>
    <row r="658" spans="3:22" x14ac:dyDescent="0.3"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131"/>
      <c r="N658" s="37"/>
      <c r="O658" s="37"/>
      <c r="P658" s="37"/>
      <c r="Q658" s="37"/>
      <c r="R658" s="37"/>
      <c r="S658" s="37"/>
      <c r="T658" s="37"/>
      <c r="U658" s="37"/>
      <c r="V658" s="37"/>
    </row>
    <row r="659" spans="3:22" x14ac:dyDescent="0.3"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131"/>
      <c r="N659" s="37"/>
      <c r="O659" s="37"/>
      <c r="P659" s="37"/>
      <c r="Q659" s="37"/>
      <c r="R659" s="37"/>
      <c r="S659" s="37"/>
      <c r="T659" s="37"/>
      <c r="U659" s="37"/>
      <c r="V659" s="37"/>
    </row>
    <row r="660" spans="3:22" x14ac:dyDescent="0.3"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131"/>
      <c r="N660" s="37"/>
      <c r="O660" s="37"/>
      <c r="P660" s="37"/>
      <c r="Q660" s="37"/>
      <c r="R660" s="37"/>
      <c r="S660" s="37"/>
      <c r="T660" s="37"/>
      <c r="U660" s="37"/>
      <c r="V660" s="37"/>
    </row>
    <row r="661" spans="3:22" x14ac:dyDescent="0.3"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131"/>
      <c r="N661" s="37"/>
      <c r="O661" s="37"/>
      <c r="P661" s="37"/>
      <c r="Q661" s="37"/>
      <c r="R661" s="37"/>
      <c r="S661" s="37"/>
      <c r="T661" s="37"/>
      <c r="U661" s="37"/>
      <c r="V661" s="37"/>
    </row>
    <row r="662" spans="3:22" x14ac:dyDescent="0.3"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131"/>
      <c r="N662" s="37"/>
      <c r="O662" s="37"/>
      <c r="P662" s="37"/>
      <c r="Q662" s="37"/>
      <c r="R662" s="37"/>
      <c r="S662" s="37"/>
      <c r="T662" s="37"/>
      <c r="U662" s="37"/>
      <c r="V662" s="37"/>
    </row>
    <row r="663" spans="3:22" x14ac:dyDescent="0.3"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131"/>
      <c r="N663" s="37"/>
      <c r="O663" s="37"/>
      <c r="P663" s="37"/>
      <c r="Q663" s="37"/>
      <c r="R663" s="37"/>
      <c r="S663" s="37"/>
      <c r="T663" s="37"/>
      <c r="U663" s="37"/>
      <c r="V663" s="37"/>
    </row>
    <row r="664" spans="3:22" x14ac:dyDescent="0.3"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131"/>
      <c r="N664" s="37"/>
      <c r="O664" s="37"/>
      <c r="P664" s="37"/>
      <c r="Q664" s="37"/>
      <c r="R664" s="37"/>
      <c r="S664" s="37"/>
      <c r="T664" s="37"/>
      <c r="U664" s="37"/>
      <c r="V664" s="37"/>
    </row>
    <row r="665" spans="3:22" x14ac:dyDescent="0.3"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131"/>
      <c r="N665" s="37"/>
      <c r="O665" s="37"/>
      <c r="P665" s="37"/>
      <c r="Q665" s="37"/>
      <c r="R665" s="37"/>
      <c r="S665" s="37"/>
      <c r="T665" s="37"/>
      <c r="U665" s="37"/>
      <c r="V665" s="37"/>
    </row>
    <row r="666" spans="3:22" x14ac:dyDescent="0.3"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131"/>
      <c r="N666" s="37"/>
      <c r="O666" s="37"/>
      <c r="P666" s="37"/>
      <c r="Q666" s="37"/>
      <c r="R666" s="37"/>
      <c r="S666" s="37"/>
      <c r="T666" s="37"/>
      <c r="U666" s="37"/>
      <c r="V666" s="37"/>
    </row>
    <row r="667" spans="3:22" x14ac:dyDescent="0.3"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131"/>
      <c r="N667" s="37"/>
      <c r="O667" s="37"/>
      <c r="P667" s="37"/>
      <c r="Q667" s="37"/>
      <c r="R667" s="37"/>
      <c r="S667" s="37"/>
      <c r="T667" s="37"/>
      <c r="U667" s="37"/>
      <c r="V667" s="37"/>
    </row>
    <row r="668" spans="3:22" x14ac:dyDescent="0.3"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131"/>
      <c r="N668" s="37"/>
      <c r="O668" s="37"/>
      <c r="P668" s="37"/>
      <c r="Q668" s="37"/>
      <c r="R668" s="37"/>
      <c r="S668" s="37"/>
      <c r="T668" s="37"/>
      <c r="U668" s="37"/>
      <c r="V668" s="37"/>
    </row>
    <row r="669" spans="3:22" x14ac:dyDescent="0.3"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131"/>
      <c r="N669" s="37"/>
      <c r="O669" s="37"/>
      <c r="P669" s="37"/>
      <c r="Q669" s="37"/>
      <c r="R669" s="37"/>
      <c r="S669" s="37"/>
      <c r="T669" s="37"/>
      <c r="U669" s="37"/>
      <c r="V669" s="37"/>
    </row>
    <row r="670" spans="3:22" x14ac:dyDescent="0.3"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131"/>
      <c r="N670" s="37"/>
      <c r="O670" s="37"/>
      <c r="P670" s="37"/>
      <c r="Q670" s="37"/>
      <c r="R670" s="37"/>
      <c r="S670" s="37"/>
      <c r="T670" s="37"/>
      <c r="U670" s="37"/>
      <c r="V670" s="37"/>
    </row>
    <row r="671" spans="3:22" x14ac:dyDescent="0.3"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131"/>
      <c r="N671" s="37"/>
      <c r="O671" s="37"/>
      <c r="P671" s="37"/>
      <c r="Q671" s="37"/>
      <c r="R671" s="37"/>
      <c r="S671" s="37"/>
      <c r="T671" s="37"/>
      <c r="U671" s="37"/>
      <c r="V671" s="37"/>
    </row>
    <row r="672" spans="3:22" x14ac:dyDescent="0.3"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131"/>
      <c r="N672" s="37"/>
      <c r="O672" s="37"/>
      <c r="P672" s="37"/>
      <c r="Q672" s="37"/>
      <c r="R672" s="37"/>
      <c r="S672" s="37"/>
      <c r="T672" s="37"/>
      <c r="U672" s="37"/>
      <c r="V672" s="37"/>
    </row>
    <row r="673" spans="3:22" x14ac:dyDescent="0.3"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131"/>
      <c r="N673" s="37"/>
      <c r="O673" s="37"/>
      <c r="P673" s="37"/>
      <c r="Q673" s="37"/>
      <c r="R673" s="37"/>
      <c r="S673" s="37"/>
      <c r="T673" s="37"/>
      <c r="U673" s="37"/>
      <c r="V673" s="37"/>
    </row>
    <row r="674" spans="3:22" x14ac:dyDescent="0.3"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131"/>
      <c r="N674" s="37"/>
      <c r="O674" s="37"/>
      <c r="P674" s="37"/>
      <c r="Q674" s="37"/>
      <c r="R674" s="37"/>
      <c r="S674" s="37"/>
      <c r="T674" s="37"/>
      <c r="U674" s="37"/>
      <c r="V674" s="37"/>
    </row>
    <row r="675" spans="3:22" x14ac:dyDescent="0.3"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131"/>
      <c r="N675" s="37"/>
      <c r="O675" s="37"/>
      <c r="P675" s="37"/>
      <c r="Q675" s="37"/>
      <c r="R675" s="37"/>
      <c r="S675" s="37"/>
      <c r="T675" s="37"/>
      <c r="U675" s="37"/>
      <c r="V675" s="37"/>
    </row>
    <row r="676" spans="3:22" x14ac:dyDescent="0.3"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131"/>
      <c r="N676" s="37"/>
      <c r="O676" s="37"/>
      <c r="P676" s="37"/>
      <c r="Q676" s="37"/>
      <c r="R676" s="37"/>
      <c r="S676" s="37"/>
      <c r="T676" s="37"/>
      <c r="U676" s="37"/>
      <c r="V676" s="37"/>
    </row>
    <row r="677" spans="3:22" x14ac:dyDescent="0.3"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131"/>
      <c r="N677" s="37"/>
      <c r="O677" s="37"/>
      <c r="P677" s="37"/>
      <c r="Q677" s="37"/>
      <c r="R677" s="37"/>
      <c r="S677" s="37"/>
      <c r="T677" s="37"/>
      <c r="U677" s="37"/>
      <c r="V677" s="37"/>
    </row>
    <row r="678" spans="3:22" x14ac:dyDescent="0.3"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131"/>
      <c r="N678" s="37"/>
      <c r="O678" s="37"/>
      <c r="P678" s="37"/>
      <c r="Q678" s="37"/>
      <c r="R678" s="37"/>
      <c r="S678" s="37"/>
      <c r="T678" s="37"/>
      <c r="U678" s="37"/>
      <c r="V678" s="37"/>
    </row>
    <row r="679" spans="3:22" x14ac:dyDescent="0.3"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131"/>
      <c r="N679" s="37"/>
      <c r="O679" s="37"/>
      <c r="P679" s="37"/>
      <c r="Q679" s="37"/>
      <c r="R679" s="37"/>
      <c r="S679" s="37"/>
      <c r="T679" s="37"/>
      <c r="U679" s="37"/>
      <c r="V679" s="37"/>
    </row>
    <row r="680" spans="3:22" x14ac:dyDescent="0.3"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131"/>
      <c r="N680" s="37"/>
      <c r="O680" s="37"/>
      <c r="P680" s="37"/>
      <c r="Q680" s="37"/>
      <c r="R680" s="37"/>
      <c r="S680" s="37"/>
      <c r="T680" s="37"/>
      <c r="U680" s="37"/>
      <c r="V680" s="37"/>
    </row>
    <row r="681" spans="3:22" x14ac:dyDescent="0.3"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131"/>
      <c r="N681" s="37"/>
      <c r="O681" s="37"/>
      <c r="P681" s="37"/>
      <c r="Q681" s="37"/>
      <c r="R681" s="37"/>
      <c r="S681" s="37"/>
      <c r="T681" s="37"/>
      <c r="U681" s="37"/>
      <c r="V681" s="37"/>
    </row>
    <row r="682" spans="3:22" x14ac:dyDescent="0.3"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131"/>
      <c r="N682" s="37"/>
      <c r="O682" s="37"/>
      <c r="P682" s="37"/>
      <c r="Q682" s="37"/>
      <c r="R682" s="37"/>
      <c r="S682" s="37"/>
      <c r="T682" s="37"/>
      <c r="U682" s="37"/>
      <c r="V682" s="37"/>
    </row>
    <row r="683" spans="3:22" x14ac:dyDescent="0.3"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131"/>
      <c r="N683" s="37"/>
      <c r="O683" s="37"/>
      <c r="P683" s="37"/>
      <c r="Q683" s="37"/>
      <c r="R683" s="37"/>
      <c r="S683" s="37"/>
      <c r="T683" s="37"/>
      <c r="U683" s="37"/>
      <c r="V683" s="37"/>
    </row>
    <row r="684" spans="3:22" x14ac:dyDescent="0.3"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131"/>
      <c r="N684" s="37"/>
      <c r="O684" s="37"/>
      <c r="P684" s="37"/>
      <c r="Q684" s="37"/>
      <c r="R684" s="37"/>
      <c r="S684" s="37"/>
      <c r="T684" s="37"/>
      <c r="U684" s="37"/>
      <c r="V684" s="37"/>
    </row>
    <row r="685" spans="3:22" x14ac:dyDescent="0.3"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131"/>
      <c r="N685" s="37"/>
      <c r="O685" s="37"/>
      <c r="P685" s="37"/>
      <c r="Q685" s="37"/>
      <c r="R685" s="37"/>
      <c r="S685" s="37"/>
      <c r="T685" s="37"/>
      <c r="U685" s="37"/>
      <c r="V685" s="37"/>
    </row>
    <row r="686" spans="3:22" x14ac:dyDescent="0.3"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131"/>
      <c r="N686" s="37"/>
      <c r="O686" s="37"/>
      <c r="P686" s="37"/>
      <c r="Q686" s="37"/>
      <c r="R686" s="37"/>
      <c r="S686" s="37"/>
      <c r="T686" s="37"/>
      <c r="U686" s="37"/>
      <c r="V686" s="37"/>
    </row>
    <row r="687" spans="3:22" x14ac:dyDescent="0.3"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131"/>
      <c r="N687" s="37"/>
      <c r="O687" s="37"/>
      <c r="P687" s="37"/>
      <c r="Q687" s="37"/>
      <c r="R687" s="37"/>
      <c r="S687" s="37"/>
      <c r="T687" s="37"/>
      <c r="U687" s="37"/>
      <c r="V687" s="37"/>
    </row>
    <row r="688" spans="3:22" x14ac:dyDescent="0.3"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131"/>
      <c r="N688" s="37"/>
      <c r="O688" s="37"/>
      <c r="P688" s="37"/>
      <c r="Q688" s="37"/>
      <c r="R688" s="37"/>
      <c r="S688" s="37"/>
      <c r="T688" s="37"/>
      <c r="U688" s="37"/>
      <c r="V688" s="37"/>
    </row>
    <row r="689" spans="3:22" x14ac:dyDescent="0.3"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131"/>
      <c r="N689" s="37"/>
      <c r="O689" s="37"/>
      <c r="P689" s="37"/>
      <c r="Q689" s="37"/>
      <c r="R689" s="37"/>
      <c r="S689" s="37"/>
      <c r="T689" s="37"/>
      <c r="U689" s="37"/>
      <c r="V689" s="37"/>
    </row>
    <row r="690" spans="3:22" x14ac:dyDescent="0.3"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131"/>
      <c r="N690" s="37"/>
      <c r="O690" s="37"/>
      <c r="P690" s="37"/>
      <c r="Q690" s="37"/>
      <c r="R690" s="37"/>
      <c r="S690" s="37"/>
      <c r="T690" s="37"/>
      <c r="U690" s="37"/>
      <c r="V690" s="37"/>
    </row>
    <row r="691" spans="3:22" x14ac:dyDescent="0.3"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131"/>
      <c r="N691" s="37"/>
      <c r="O691" s="37"/>
      <c r="P691" s="37"/>
      <c r="Q691" s="37"/>
      <c r="R691" s="37"/>
      <c r="S691" s="37"/>
      <c r="T691" s="37"/>
      <c r="U691" s="37"/>
      <c r="V691" s="37"/>
    </row>
    <row r="692" spans="3:22" x14ac:dyDescent="0.3"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131"/>
      <c r="N692" s="37"/>
      <c r="O692" s="37"/>
      <c r="P692" s="37"/>
      <c r="Q692" s="37"/>
      <c r="R692" s="37"/>
      <c r="S692" s="37"/>
      <c r="T692" s="37"/>
      <c r="U692" s="37"/>
      <c r="V692" s="37"/>
    </row>
    <row r="693" spans="3:22" x14ac:dyDescent="0.3"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131"/>
      <c r="N693" s="37"/>
      <c r="O693" s="37"/>
      <c r="P693" s="37"/>
      <c r="Q693" s="37"/>
      <c r="R693" s="37"/>
      <c r="S693" s="37"/>
      <c r="T693" s="37"/>
      <c r="U693" s="37"/>
      <c r="V693" s="37"/>
    </row>
    <row r="694" spans="3:22" x14ac:dyDescent="0.3"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131"/>
      <c r="N694" s="37"/>
      <c r="O694" s="37"/>
      <c r="P694" s="37"/>
      <c r="Q694" s="37"/>
      <c r="R694" s="37"/>
      <c r="S694" s="37"/>
      <c r="T694" s="37"/>
      <c r="U694" s="37"/>
      <c r="V694" s="37"/>
    </row>
    <row r="695" spans="3:22" x14ac:dyDescent="0.3"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131"/>
      <c r="N695" s="37"/>
      <c r="O695" s="37"/>
      <c r="P695" s="37"/>
      <c r="Q695" s="37"/>
      <c r="R695" s="37"/>
      <c r="S695" s="37"/>
      <c r="T695" s="37"/>
      <c r="U695" s="37"/>
      <c r="V695" s="37"/>
    </row>
    <row r="696" spans="3:22" x14ac:dyDescent="0.3"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131"/>
      <c r="N696" s="37"/>
      <c r="O696" s="37"/>
      <c r="P696" s="37"/>
      <c r="Q696" s="37"/>
      <c r="R696" s="37"/>
      <c r="S696" s="37"/>
      <c r="T696" s="37"/>
      <c r="U696" s="37"/>
      <c r="V696" s="37"/>
    </row>
    <row r="697" spans="3:22" x14ac:dyDescent="0.3"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131"/>
      <c r="N697" s="37"/>
      <c r="O697" s="37"/>
      <c r="P697" s="37"/>
      <c r="Q697" s="37"/>
      <c r="R697" s="37"/>
      <c r="S697" s="37"/>
      <c r="T697" s="37"/>
      <c r="U697" s="37"/>
      <c r="V697" s="37"/>
    </row>
    <row r="698" spans="3:22" x14ac:dyDescent="0.3"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131"/>
      <c r="N698" s="37"/>
      <c r="O698" s="37"/>
      <c r="P698" s="37"/>
      <c r="Q698" s="37"/>
      <c r="R698" s="37"/>
      <c r="S698" s="37"/>
      <c r="T698" s="37"/>
      <c r="U698" s="37"/>
      <c r="V698" s="37"/>
    </row>
    <row r="699" spans="3:22" x14ac:dyDescent="0.3"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131"/>
      <c r="N699" s="37"/>
      <c r="O699" s="37"/>
      <c r="P699" s="37"/>
      <c r="Q699" s="37"/>
      <c r="R699" s="37"/>
      <c r="S699" s="37"/>
      <c r="T699" s="37"/>
      <c r="U699" s="37"/>
      <c r="V699" s="37"/>
    </row>
    <row r="700" spans="3:22" x14ac:dyDescent="0.3"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131"/>
      <c r="N700" s="37"/>
      <c r="O700" s="37"/>
      <c r="P700" s="37"/>
      <c r="Q700" s="37"/>
      <c r="R700" s="37"/>
      <c r="S700" s="37"/>
      <c r="T700" s="37"/>
      <c r="U700" s="37"/>
      <c r="V700" s="37"/>
    </row>
    <row r="701" spans="3:22" x14ac:dyDescent="0.3"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131"/>
      <c r="N701" s="37"/>
      <c r="O701" s="37"/>
      <c r="P701" s="37"/>
      <c r="Q701" s="37"/>
      <c r="R701" s="37"/>
      <c r="S701" s="37"/>
      <c r="T701" s="37"/>
      <c r="U701" s="37"/>
      <c r="V701" s="37"/>
    </row>
    <row r="702" spans="3:22" x14ac:dyDescent="0.3"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131"/>
      <c r="N702" s="37"/>
      <c r="O702" s="37"/>
      <c r="P702" s="37"/>
      <c r="Q702" s="37"/>
      <c r="R702" s="37"/>
      <c r="S702" s="37"/>
      <c r="T702" s="37"/>
      <c r="U702" s="37"/>
      <c r="V702" s="37"/>
    </row>
    <row r="703" spans="3:22" x14ac:dyDescent="0.3"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131"/>
      <c r="N703" s="37"/>
      <c r="O703" s="37"/>
      <c r="P703" s="37"/>
      <c r="Q703" s="37"/>
      <c r="R703" s="37"/>
      <c r="S703" s="37"/>
      <c r="T703" s="37"/>
      <c r="U703" s="37"/>
      <c r="V703" s="37"/>
    </row>
    <row r="704" spans="3:22" x14ac:dyDescent="0.3"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131"/>
      <c r="N704" s="37"/>
      <c r="O704" s="37"/>
      <c r="P704" s="37"/>
      <c r="Q704" s="37"/>
      <c r="R704" s="37"/>
      <c r="S704" s="37"/>
      <c r="T704" s="37"/>
      <c r="U704" s="37"/>
      <c r="V704" s="37"/>
    </row>
    <row r="705" spans="3:22" x14ac:dyDescent="0.3"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131"/>
      <c r="N705" s="37"/>
      <c r="O705" s="37"/>
      <c r="P705" s="37"/>
      <c r="Q705" s="37"/>
      <c r="R705" s="37"/>
      <c r="S705" s="37"/>
      <c r="T705" s="37"/>
      <c r="U705" s="37"/>
      <c r="V705" s="37"/>
    </row>
    <row r="706" spans="3:22" x14ac:dyDescent="0.3"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131"/>
      <c r="N706" s="37"/>
      <c r="O706" s="37"/>
      <c r="P706" s="37"/>
      <c r="Q706" s="37"/>
      <c r="R706" s="37"/>
      <c r="S706" s="37"/>
      <c r="T706" s="37"/>
      <c r="U706" s="37"/>
      <c r="V706" s="37"/>
    </row>
    <row r="707" spans="3:22" x14ac:dyDescent="0.3"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131"/>
      <c r="N707" s="37"/>
      <c r="O707" s="37"/>
      <c r="P707" s="37"/>
      <c r="Q707" s="37"/>
      <c r="R707" s="37"/>
      <c r="S707" s="37"/>
      <c r="T707" s="37"/>
      <c r="U707" s="37"/>
      <c r="V707" s="37"/>
    </row>
    <row r="708" spans="3:22" x14ac:dyDescent="0.3"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131"/>
      <c r="N708" s="37"/>
      <c r="O708" s="37"/>
      <c r="P708" s="37"/>
      <c r="Q708" s="37"/>
      <c r="R708" s="37"/>
      <c r="S708" s="37"/>
      <c r="T708" s="37"/>
      <c r="U708" s="37"/>
      <c r="V708" s="37"/>
    </row>
    <row r="709" spans="3:22" x14ac:dyDescent="0.3"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131"/>
      <c r="N709" s="37"/>
      <c r="O709" s="37"/>
      <c r="P709" s="37"/>
      <c r="Q709" s="37"/>
      <c r="R709" s="37"/>
      <c r="S709" s="37"/>
      <c r="T709" s="37"/>
      <c r="U709" s="37"/>
      <c r="V709" s="37"/>
    </row>
    <row r="710" spans="3:22" x14ac:dyDescent="0.3"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131"/>
      <c r="N710" s="37"/>
      <c r="O710" s="37"/>
      <c r="P710" s="37"/>
      <c r="Q710" s="37"/>
      <c r="R710" s="37"/>
      <c r="S710" s="37"/>
      <c r="T710" s="37"/>
      <c r="U710" s="37"/>
      <c r="V710" s="37"/>
    </row>
    <row r="711" spans="3:22" x14ac:dyDescent="0.3"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131"/>
      <c r="N711" s="37"/>
      <c r="O711" s="37"/>
      <c r="P711" s="37"/>
      <c r="Q711" s="37"/>
      <c r="R711" s="37"/>
      <c r="S711" s="37"/>
      <c r="T711" s="37"/>
      <c r="U711" s="37"/>
      <c r="V711" s="37"/>
    </row>
    <row r="712" spans="3:22" x14ac:dyDescent="0.3"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131"/>
      <c r="N712" s="37"/>
      <c r="O712" s="37"/>
      <c r="P712" s="37"/>
      <c r="Q712" s="37"/>
      <c r="R712" s="37"/>
      <c r="S712" s="37"/>
      <c r="T712" s="37"/>
      <c r="U712" s="37"/>
      <c r="V712" s="37"/>
    </row>
    <row r="713" spans="3:22" x14ac:dyDescent="0.3"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131"/>
      <c r="N713" s="37"/>
      <c r="O713" s="37"/>
      <c r="P713" s="37"/>
      <c r="Q713" s="37"/>
      <c r="R713" s="37"/>
      <c r="S713" s="37"/>
      <c r="T713" s="37"/>
      <c r="U713" s="37"/>
      <c r="V713" s="37"/>
    </row>
    <row r="714" spans="3:22" x14ac:dyDescent="0.3"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131"/>
      <c r="N714" s="37"/>
      <c r="O714" s="37"/>
      <c r="P714" s="37"/>
      <c r="Q714" s="37"/>
      <c r="R714" s="37"/>
      <c r="S714" s="37"/>
      <c r="T714" s="37"/>
      <c r="U714" s="37"/>
      <c r="V714" s="37"/>
    </row>
    <row r="715" spans="3:22" x14ac:dyDescent="0.3"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131"/>
      <c r="N715" s="37"/>
      <c r="O715" s="37"/>
      <c r="P715" s="37"/>
      <c r="Q715" s="37"/>
      <c r="R715" s="37"/>
      <c r="S715" s="37"/>
      <c r="T715" s="37"/>
      <c r="U715" s="37"/>
      <c r="V715" s="37"/>
    </row>
    <row r="716" spans="3:22" x14ac:dyDescent="0.3"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131"/>
      <c r="N716" s="37"/>
      <c r="O716" s="37"/>
      <c r="P716" s="37"/>
      <c r="Q716" s="37"/>
      <c r="R716" s="37"/>
      <c r="S716" s="37"/>
      <c r="T716" s="37"/>
      <c r="U716" s="37"/>
      <c r="V716" s="37"/>
    </row>
    <row r="717" spans="3:22" x14ac:dyDescent="0.3"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131"/>
      <c r="N717" s="37"/>
      <c r="O717" s="37"/>
      <c r="P717" s="37"/>
      <c r="Q717" s="37"/>
      <c r="R717" s="37"/>
      <c r="S717" s="37"/>
      <c r="T717" s="37"/>
      <c r="U717" s="37"/>
      <c r="V717" s="37"/>
    </row>
    <row r="718" spans="3:22" x14ac:dyDescent="0.3"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131"/>
      <c r="N718" s="37"/>
      <c r="O718" s="37"/>
      <c r="P718" s="37"/>
      <c r="Q718" s="37"/>
      <c r="R718" s="37"/>
      <c r="S718" s="37"/>
      <c r="T718" s="37"/>
      <c r="U718" s="37"/>
      <c r="V718" s="37"/>
    </row>
    <row r="719" spans="3:22" x14ac:dyDescent="0.3"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131"/>
      <c r="N719" s="37"/>
      <c r="O719" s="37"/>
      <c r="P719" s="37"/>
      <c r="Q719" s="37"/>
      <c r="R719" s="37"/>
      <c r="S719" s="37"/>
      <c r="T719" s="37"/>
      <c r="U719" s="37"/>
      <c r="V719" s="37"/>
    </row>
    <row r="720" spans="3:22" x14ac:dyDescent="0.3"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131"/>
      <c r="N720" s="37"/>
      <c r="O720" s="37"/>
      <c r="P720" s="37"/>
      <c r="Q720" s="37"/>
      <c r="R720" s="37"/>
      <c r="S720" s="37"/>
      <c r="T720" s="37"/>
      <c r="U720" s="37"/>
      <c r="V720" s="37"/>
    </row>
    <row r="721" spans="3:22" x14ac:dyDescent="0.3"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131"/>
      <c r="N721" s="37"/>
      <c r="O721" s="37"/>
      <c r="P721" s="37"/>
      <c r="Q721" s="37"/>
      <c r="R721" s="37"/>
      <c r="S721" s="37"/>
      <c r="T721" s="37"/>
      <c r="U721" s="37"/>
      <c r="V721" s="37"/>
    </row>
    <row r="722" spans="3:22" x14ac:dyDescent="0.3"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131"/>
      <c r="N722" s="37"/>
      <c r="O722" s="37"/>
      <c r="P722" s="37"/>
      <c r="Q722" s="37"/>
      <c r="R722" s="37"/>
      <c r="S722" s="37"/>
      <c r="T722" s="37"/>
      <c r="U722" s="37"/>
      <c r="V722" s="37"/>
    </row>
    <row r="723" spans="3:22" x14ac:dyDescent="0.3"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131"/>
      <c r="N723" s="37"/>
      <c r="O723" s="37"/>
      <c r="P723" s="37"/>
      <c r="Q723" s="37"/>
      <c r="R723" s="37"/>
      <c r="S723" s="37"/>
      <c r="T723" s="37"/>
      <c r="U723" s="37"/>
      <c r="V723" s="37"/>
    </row>
    <row r="724" spans="3:22" x14ac:dyDescent="0.3"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131"/>
      <c r="N724" s="37"/>
      <c r="O724" s="37"/>
      <c r="P724" s="37"/>
      <c r="Q724" s="37"/>
      <c r="R724" s="37"/>
      <c r="S724" s="37"/>
      <c r="T724" s="37"/>
      <c r="U724" s="37"/>
      <c r="V724" s="37"/>
    </row>
    <row r="725" spans="3:22" x14ac:dyDescent="0.3"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131"/>
      <c r="N725" s="37"/>
      <c r="O725" s="37"/>
      <c r="P725" s="37"/>
      <c r="Q725" s="37"/>
      <c r="R725" s="37"/>
      <c r="S725" s="37"/>
      <c r="T725" s="37"/>
      <c r="U725" s="37"/>
      <c r="V725" s="37"/>
    </row>
    <row r="726" spans="3:22" x14ac:dyDescent="0.3"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131"/>
      <c r="N726" s="37"/>
      <c r="O726" s="37"/>
      <c r="P726" s="37"/>
      <c r="Q726" s="37"/>
      <c r="R726" s="37"/>
      <c r="S726" s="37"/>
      <c r="T726" s="37"/>
      <c r="U726" s="37"/>
      <c r="V726" s="37"/>
    </row>
    <row r="727" spans="3:22" x14ac:dyDescent="0.3"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131"/>
      <c r="N727" s="37"/>
      <c r="O727" s="37"/>
      <c r="P727" s="37"/>
      <c r="Q727" s="37"/>
      <c r="R727" s="37"/>
      <c r="S727" s="37"/>
      <c r="T727" s="37"/>
      <c r="U727" s="37"/>
      <c r="V727" s="37"/>
    </row>
    <row r="728" spans="3:22" x14ac:dyDescent="0.3"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131"/>
      <c r="N728" s="37"/>
      <c r="O728" s="37"/>
      <c r="P728" s="37"/>
      <c r="Q728" s="37"/>
      <c r="R728" s="37"/>
      <c r="S728" s="37"/>
      <c r="T728" s="37"/>
      <c r="U728" s="37"/>
      <c r="V728" s="37"/>
    </row>
    <row r="729" spans="3:22" x14ac:dyDescent="0.3"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131"/>
      <c r="N729" s="37"/>
      <c r="O729" s="37"/>
      <c r="P729" s="37"/>
      <c r="Q729" s="37"/>
      <c r="R729" s="37"/>
      <c r="S729" s="37"/>
      <c r="T729" s="37"/>
      <c r="U729" s="37"/>
      <c r="V729" s="37"/>
    </row>
    <row r="730" spans="3:22" x14ac:dyDescent="0.3"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131"/>
      <c r="N730" s="37"/>
      <c r="O730" s="37"/>
      <c r="P730" s="37"/>
      <c r="Q730" s="37"/>
      <c r="R730" s="37"/>
      <c r="S730" s="37"/>
      <c r="T730" s="37"/>
      <c r="U730" s="37"/>
      <c r="V730" s="37"/>
    </row>
    <row r="731" spans="3:22" x14ac:dyDescent="0.3"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131"/>
      <c r="N731" s="37"/>
      <c r="O731" s="37"/>
      <c r="P731" s="37"/>
      <c r="Q731" s="37"/>
      <c r="R731" s="37"/>
      <c r="S731" s="37"/>
      <c r="T731" s="37"/>
      <c r="U731" s="37"/>
      <c r="V731" s="37"/>
    </row>
    <row r="732" spans="3:22" x14ac:dyDescent="0.3"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131"/>
      <c r="N732" s="37"/>
      <c r="O732" s="37"/>
      <c r="P732" s="37"/>
      <c r="Q732" s="37"/>
      <c r="R732" s="37"/>
      <c r="S732" s="37"/>
      <c r="T732" s="37"/>
      <c r="U732" s="37"/>
      <c r="V732" s="37"/>
    </row>
    <row r="733" spans="3:22" x14ac:dyDescent="0.3"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131"/>
      <c r="N733" s="37"/>
      <c r="O733" s="37"/>
      <c r="P733" s="37"/>
      <c r="Q733" s="37"/>
      <c r="R733" s="37"/>
      <c r="S733" s="37"/>
      <c r="T733" s="37"/>
      <c r="U733" s="37"/>
      <c r="V733" s="37"/>
    </row>
    <row r="734" spans="3:22" x14ac:dyDescent="0.3"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131"/>
      <c r="N734" s="37"/>
      <c r="O734" s="37"/>
      <c r="P734" s="37"/>
      <c r="Q734" s="37"/>
      <c r="R734" s="37"/>
      <c r="S734" s="37"/>
      <c r="T734" s="37"/>
      <c r="U734" s="37"/>
      <c r="V734" s="37"/>
    </row>
    <row r="735" spans="3:22" x14ac:dyDescent="0.3"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131"/>
      <c r="N735" s="37"/>
      <c r="O735" s="37"/>
      <c r="P735" s="37"/>
      <c r="Q735" s="37"/>
      <c r="R735" s="37"/>
      <c r="S735" s="37"/>
      <c r="T735" s="37"/>
      <c r="U735" s="37"/>
      <c r="V735" s="37"/>
    </row>
    <row r="736" spans="3:22" x14ac:dyDescent="0.3"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131"/>
      <c r="N736" s="37"/>
      <c r="O736" s="37"/>
      <c r="P736" s="37"/>
      <c r="Q736" s="37"/>
      <c r="R736" s="37"/>
      <c r="S736" s="37"/>
      <c r="T736" s="37"/>
      <c r="U736" s="37"/>
      <c r="V736" s="37"/>
    </row>
    <row r="737" spans="3:22" x14ac:dyDescent="0.3"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131"/>
      <c r="N737" s="37"/>
      <c r="O737" s="37"/>
      <c r="P737" s="37"/>
      <c r="Q737" s="37"/>
      <c r="R737" s="37"/>
      <c r="S737" s="37"/>
      <c r="T737" s="37"/>
      <c r="U737" s="37"/>
      <c r="V737" s="37"/>
    </row>
    <row r="738" spans="3:22" x14ac:dyDescent="0.3"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131"/>
      <c r="N738" s="37"/>
      <c r="O738" s="37"/>
      <c r="P738" s="37"/>
      <c r="Q738" s="37"/>
      <c r="R738" s="37"/>
      <c r="S738" s="37"/>
      <c r="T738" s="37"/>
      <c r="U738" s="37"/>
      <c r="V738" s="37"/>
    </row>
    <row r="739" spans="3:22" x14ac:dyDescent="0.3"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131"/>
      <c r="N739" s="37"/>
      <c r="O739" s="37"/>
      <c r="P739" s="37"/>
      <c r="Q739" s="37"/>
      <c r="R739" s="37"/>
      <c r="S739" s="37"/>
      <c r="T739" s="37"/>
      <c r="U739" s="37"/>
      <c r="V739" s="37"/>
    </row>
    <row r="740" spans="3:22" x14ac:dyDescent="0.3"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131"/>
      <c r="N740" s="37"/>
      <c r="O740" s="37"/>
      <c r="P740" s="37"/>
      <c r="Q740" s="37"/>
      <c r="R740" s="37"/>
      <c r="S740" s="37"/>
      <c r="T740" s="37"/>
      <c r="U740" s="37"/>
      <c r="V740" s="37"/>
    </row>
    <row r="741" spans="3:22" x14ac:dyDescent="0.3"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131"/>
      <c r="N741" s="37"/>
      <c r="O741" s="37"/>
      <c r="P741" s="37"/>
      <c r="Q741" s="37"/>
      <c r="R741" s="37"/>
      <c r="S741" s="37"/>
      <c r="T741" s="37"/>
      <c r="U741" s="37"/>
      <c r="V741" s="37"/>
    </row>
    <row r="742" spans="3:22" x14ac:dyDescent="0.3"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131"/>
      <c r="N742" s="37"/>
      <c r="O742" s="37"/>
      <c r="P742" s="37"/>
      <c r="Q742" s="37"/>
      <c r="R742" s="37"/>
      <c r="S742" s="37"/>
      <c r="T742" s="37"/>
      <c r="U742" s="37"/>
      <c r="V742" s="37"/>
    </row>
    <row r="743" spans="3:22" x14ac:dyDescent="0.3"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131"/>
      <c r="N743" s="37"/>
      <c r="O743" s="37"/>
      <c r="P743" s="37"/>
      <c r="Q743" s="37"/>
      <c r="R743" s="37"/>
      <c r="S743" s="37"/>
      <c r="T743" s="37"/>
      <c r="U743" s="37"/>
      <c r="V743" s="37"/>
    </row>
    <row r="744" spans="3:22" x14ac:dyDescent="0.3"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131"/>
      <c r="N744" s="37"/>
      <c r="O744" s="37"/>
      <c r="P744" s="37"/>
      <c r="Q744" s="37"/>
      <c r="R744" s="37"/>
      <c r="S744" s="37"/>
      <c r="T744" s="37"/>
      <c r="U744" s="37"/>
      <c r="V744" s="37"/>
    </row>
    <row r="745" spans="3:22" x14ac:dyDescent="0.3"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131"/>
      <c r="N745" s="37"/>
      <c r="O745" s="37"/>
      <c r="P745" s="37"/>
      <c r="Q745" s="37"/>
      <c r="R745" s="37"/>
      <c r="S745" s="37"/>
      <c r="T745" s="37"/>
      <c r="U745" s="37"/>
      <c r="V745" s="37"/>
    </row>
    <row r="746" spans="3:22" x14ac:dyDescent="0.3"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131"/>
      <c r="N746" s="37"/>
      <c r="O746" s="37"/>
      <c r="P746" s="37"/>
      <c r="Q746" s="37"/>
      <c r="R746" s="37"/>
      <c r="S746" s="37"/>
      <c r="T746" s="37"/>
      <c r="U746" s="37"/>
      <c r="V746" s="37"/>
    </row>
    <row r="747" spans="3:22" x14ac:dyDescent="0.3"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131"/>
      <c r="N747" s="37"/>
      <c r="O747" s="37"/>
      <c r="P747" s="37"/>
      <c r="Q747" s="37"/>
      <c r="R747" s="37"/>
      <c r="S747" s="37"/>
      <c r="T747" s="37"/>
      <c r="U747" s="37"/>
      <c r="V747" s="37"/>
    </row>
    <row r="748" spans="3:22" x14ac:dyDescent="0.3"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131"/>
      <c r="N748" s="37"/>
      <c r="O748" s="37"/>
      <c r="P748" s="37"/>
      <c r="Q748" s="37"/>
      <c r="R748" s="37"/>
      <c r="S748" s="37"/>
      <c r="T748" s="37"/>
      <c r="U748" s="37"/>
      <c r="V748" s="37"/>
    </row>
    <row r="749" spans="3:22" x14ac:dyDescent="0.3"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131"/>
      <c r="N749" s="37"/>
      <c r="O749" s="37"/>
      <c r="P749" s="37"/>
      <c r="Q749" s="37"/>
      <c r="R749" s="37"/>
      <c r="S749" s="37"/>
      <c r="T749" s="37"/>
      <c r="U749" s="37"/>
      <c r="V749" s="37"/>
    </row>
    <row r="750" spans="3:22" x14ac:dyDescent="0.3"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131"/>
      <c r="N750" s="37"/>
      <c r="O750" s="37"/>
      <c r="P750" s="37"/>
      <c r="Q750" s="37"/>
      <c r="R750" s="37"/>
      <c r="S750" s="37"/>
      <c r="T750" s="37"/>
      <c r="U750" s="37"/>
      <c r="V750" s="37"/>
    </row>
    <row r="751" spans="3:22" x14ac:dyDescent="0.3"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131"/>
      <c r="N751" s="37"/>
      <c r="O751" s="37"/>
      <c r="P751" s="37"/>
      <c r="Q751" s="37"/>
      <c r="R751" s="37"/>
      <c r="S751" s="37"/>
      <c r="T751" s="37"/>
      <c r="U751" s="37"/>
      <c r="V751" s="37"/>
    </row>
    <row r="752" spans="3:22" x14ac:dyDescent="0.3"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131"/>
      <c r="N752" s="37"/>
      <c r="O752" s="37"/>
      <c r="P752" s="37"/>
      <c r="Q752" s="37"/>
      <c r="R752" s="37"/>
      <c r="S752" s="37"/>
      <c r="T752" s="37"/>
      <c r="U752" s="37"/>
      <c r="V752" s="37"/>
    </row>
    <row r="753" spans="3:22" x14ac:dyDescent="0.3"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131"/>
      <c r="N753" s="37"/>
      <c r="O753" s="37"/>
      <c r="P753" s="37"/>
      <c r="Q753" s="37"/>
      <c r="R753" s="37"/>
      <c r="S753" s="37"/>
      <c r="T753" s="37"/>
      <c r="U753" s="37"/>
      <c r="V753" s="37"/>
    </row>
    <row r="754" spans="3:22" x14ac:dyDescent="0.3"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131"/>
      <c r="N754" s="37"/>
      <c r="O754" s="37"/>
      <c r="P754" s="37"/>
      <c r="Q754" s="37"/>
      <c r="R754" s="37"/>
      <c r="S754" s="37"/>
      <c r="T754" s="37"/>
      <c r="U754" s="37"/>
      <c r="V754" s="37"/>
    </row>
    <row r="755" spans="3:22" x14ac:dyDescent="0.3"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131"/>
      <c r="N755" s="37"/>
      <c r="O755" s="37"/>
      <c r="P755" s="37"/>
      <c r="Q755" s="37"/>
      <c r="R755" s="37"/>
      <c r="S755" s="37"/>
      <c r="T755" s="37"/>
      <c r="U755" s="37"/>
      <c r="V755" s="37"/>
    </row>
    <row r="756" spans="3:22" x14ac:dyDescent="0.3"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131"/>
      <c r="N756" s="37"/>
      <c r="O756" s="37"/>
      <c r="P756" s="37"/>
      <c r="Q756" s="37"/>
      <c r="R756" s="37"/>
      <c r="S756" s="37"/>
      <c r="T756" s="37"/>
      <c r="U756" s="37"/>
      <c r="V756" s="37"/>
    </row>
    <row r="757" spans="3:22" x14ac:dyDescent="0.3"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131"/>
      <c r="N757" s="37"/>
      <c r="O757" s="37"/>
      <c r="P757" s="37"/>
      <c r="Q757" s="37"/>
      <c r="R757" s="37"/>
      <c r="S757" s="37"/>
      <c r="T757" s="37"/>
      <c r="U757" s="37"/>
      <c r="V757" s="37"/>
    </row>
    <row r="758" spans="3:22" x14ac:dyDescent="0.3"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131"/>
      <c r="N758" s="37"/>
      <c r="O758" s="37"/>
      <c r="P758" s="37"/>
      <c r="Q758" s="37"/>
      <c r="R758" s="37"/>
      <c r="S758" s="37"/>
      <c r="T758" s="37"/>
      <c r="U758" s="37"/>
      <c r="V758" s="37"/>
    </row>
    <row r="759" spans="3:22" x14ac:dyDescent="0.3"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131"/>
      <c r="N759" s="37"/>
      <c r="O759" s="37"/>
      <c r="P759" s="37"/>
      <c r="Q759" s="37"/>
      <c r="R759" s="37"/>
      <c r="S759" s="37"/>
      <c r="T759" s="37"/>
      <c r="U759" s="37"/>
      <c r="V759" s="37"/>
    </row>
    <row r="760" spans="3:22" x14ac:dyDescent="0.3"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131"/>
      <c r="N760" s="37"/>
      <c r="O760" s="37"/>
      <c r="P760" s="37"/>
      <c r="Q760" s="37"/>
      <c r="R760" s="37"/>
      <c r="S760" s="37"/>
      <c r="T760" s="37"/>
      <c r="U760" s="37"/>
      <c r="V760" s="37"/>
    </row>
    <row r="761" spans="3:22" x14ac:dyDescent="0.3"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131"/>
      <c r="N761" s="37"/>
      <c r="O761" s="37"/>
      <c r="P761" s="37"/>
      <c r="Q761" s="37"/>
      <c r="R761" s="37"/>
      <c r="S761" s="37"/>
      <c r="T761" s="37"/>
      <c r="U761" s="37"/>
      <c r="V761" s="37"/>
    </row>
    <row r="762" spans="3:22" x14ac:dyDescent="0.3"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131"/>
      <c r="N762" s="37"/>
      <c r="O762" s="37"/>
      <c r="P762" s="37"/>
      <c r="Q762" s="37"/>
      <c r="R762" s="37"/>
      <c r="S762" s="37"/>
      <c r="T762" s="37"/>
      <c r="U762" s="37"/>
      <c r="V762" s="37"/>
    </row>
    <row r="763" spans="3:22" x14ac:dyDescent="0.3"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131"/>
      <c r="N763" s="37"/>
      <c r="O763" s="37"/>
      <c r="P763" s="37"/>
      <c r="Q763" s="37"/>
      <c r="R763" s="37"/>
      <c r="S763" s="37"/>
      <c r="T763" s="37"/>
      <c r="U763" s="37"/>
      <c r="V763" s="37"/>
    </row>
    <row r="764" spans="3:22" x14ac:dyDescent="0.3"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131"/>
      <c r="N764" s="37"/>
      <c r="O764" s="37"/>
      <c r="P764" s="37"/>
      <c r="Q764" s="37"/>
      <c r="R764" s="37"/>
      <c r="S764" s="37"/>
      <c r="T764" s="37"/>
      <c r="U764" s="37"/>
      <c r="V764" s="37"/>
    </row>
    <row r="765" spans="3:22" x14ac:dyDescent="0.3"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131"/>
      <c r="N765" s="37"/>
      <c r="O765" s="37"/>
      <c r="P765" s="37"/>
      <c r="Q765" s="37"/>
      <c r="R765" s="37"/>
      <c r="S765" s="37"/>
      <c r="T765" s="37"/>
      <c r="U765" s="37"/>
      <c r="V765" s="37"/>
    </row>
    <row r="766" spans="3:22" x14ac:dyDescent="0.3"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131"/>
      <c r="N766" s="37"/>
      <c r="O766" s="37"/>
      <c r="P766" s="37"/>
      <c r="Q766" s="37"/>
      <c r="R766" s="37"/>
      <c r="S766" s="37"/>
      <c r="T766" s="37"/>
      <c r="U766" s="37"/>
      <c r="V766" s="37"/>
    </row>
    <row r="767" spans="3:22" x14ac:dyDescent="0.3"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131"/>
      <c r="N767" s="37"/>
      <c r="O767" s="37"/>
      <c r="P767" s="37"/>
      <c r="Q767" s="37"/>
      <c r="R767" s="37"/>
      <c r="S767" s="37"/>
      <c r="T767" s="37"/>
      <c r="U767" s="37"/>
      <c r="V767" s="37"/>
    </row>
    <row r="768" spans="3:22" x14ac:dyDescent="0.3"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131"/>
      <c r="N768" s="37"/>
      <c r="O768" s="37"/>
      <c r="P768" s="37"/>
      <c r="Q768" s="37"/>
      <c r="R768" s="37"/>
      <c r="S768" s="37"/>
      <c r="T768" s="37"/>
      <c r="U768" s="37"/>
      <c r="V768" s="37"/>
    </row>
    <row r="769" spans="3:22" x14ac:dyDescent="0.3"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131"/>
      <c r="N769" s="37"/>
      <c r="O769" s="37"/>
      <c r="P769" s="37"/>
      <c r="Q769" s="37"/>
      <c r="R769" s="37"/>
      <c r="S769" s="37"/>
      <c r="T769" s="37"/>
      <c r="U769" s="37"/>
      <c r="V769" s="37"/>
    </row>
    <row r="770" spans="3:22" x14ac:dyDescent="0.3"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131"/>
      <c r="N770" s="37"/>
      <c r="O770" s="37"/>
      <c r="P770" s="37"/>
      <c r="Q770" s="37"/>
      <c r="R770" s="37"/>
      <c r="S770" s="37"/>
      <c r="T770" s="37"/>
      <c r="U770" s="37"/>
      <c r="V770" s="37"/>
    </row>
    <row r="771" spans="3:22" x14ac:dyDescent="0.3"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131"/>
      <c r="N771" s="37"/>
      <c r="O771" s="37"/>
      <c r="P771" s="37"/>
      <c r="Q771" s="37"/>
      <c r="R771" s="37"/>
      <c r="S771" s="37"/>
      <c r="T771" s="37"/>
      <c r="U771" s="37"/>
      <c r="V771" s="37"/>
    </row>
    <row r="772" spans="3:22" x14ac:dyDescent="0.3"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131"/>
      <c r="N772" s="37"/>
      <c r="O772" s="37"/>
      <c r="P772" s="37"/>
      <c r="Q772" s="37"/>
      <c r="R772" s="37"/>
      <c r="S772" s="37"/>
      <c r="T772" s="37"/>
      <c r="U772" s="37"/>
      <c r="V772" s="37"/>
    </row>
    <row r="773" spans="3:22" x14ac:dyDescent="0.3"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131"/>
      <c r="N773" s="37"/>
      <c r="O773" s="37"/>
      <c r="P773" s="37"/>
      <c r="Q773" s="37"/>
      <c r="R773" s="37"/>
      <c r="S773" s="37"/>
      <c r="T773" s="37"/>
      <c r="U773" s="37"/>
      <c r="V773" s="37"/>
    </row>
    <row r="774" spans="3:22" x14ac:dyDescent="0.3"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131"/>
      <c r="N774" s="37"/>
      <c r="O774" s="37"/>
      <c r="P774" s="37"/>
      <c r="Q774" s="37"/>
      <c r="R774" s="37"/>
      <c r="S774" s="37"/>
      <c r="T774" s="37"/>
      <c r="U774" s="37"/>
      <c r="V774" s="37"/>
    </row>
    <row r="775" spans="3:22" x14ac:dyDescent="0.3"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131"/>
      <c r="N775" s="37"/>
      <c r="O775" s="37"/>
      <c r="P775" s="37"/>
      <c r="Q775" s="37"/>
      <c r="R775" s="37"/>
      <c r="S775" s="37"/>
      <c r="T775" s="37"/>
      <c r="U775" s="37"/>
      <c r="V775" s="37"/>
    </row>
    <row r="776" spans="3:22" x14ac:dyDescent="0.3"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131"/>
      <c r="N776" s="37"/>
      <c r="O776" s="37"/>
      <c r="P776" s="37"/>
      <c r="Q776" s="37"/>
      <c r="R776" s="37"/>
      <c r="S776" s="37"/>
      <c r="T776" s="37"/>
      <c r="U776" s="37"/>
      <c r="V776" s="37"/>
    </row>
    <row r="777" spans="3:22" x14ac:dyDescent="0.3"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131"/>
      <c r="N777" s="37"/>
      <c r="O777" s="37"/>
      <c r="P777" s="37"/>
      <c r="Q777" s="37"/>
      <c r="R777" s="37"/>
      <c r="S777" s="37"/>
      <c r="T777" s="37"/>
      <c r="U777" s="37"/>
      <c r="V777" s="37"/>
    </row>
    <row r="778" spans="3:22" x14ac:dyDescent="0.3"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131"/>
      <c r="N778" s="37"/>
      <c r="O778" s="37"/>
      <c r="P778" s="37"/>
      <c r="Q778" s="37"/>
      <c r="R778" s="37"/>
      <c r="S778" s="37"/>
      <c r="T778" s="37"/>
      <c r="U778" s="37"/>
      <c r="V778" s="37"/>
    </row>
    <row r="779" spans="3:22" x14ac:dyDescent="0.3"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131"/>
      <c r="N779" s="37"/>
      <c r="O779" s="37"/>
      <c r="P779" s="37"/>
      <c r="Q779" s="37"/>
      <c r="R779" s="37"/>
      <c r="S779" s="37"/>
      <c r="T779" s="37"/>
      <c r="U779" s="37"/>
      <c r="V779" s="37"/>
    </row>
    <row r="780" spans="3:22" x14ac:dyDescent="0.3"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131"/>
      <c r="N780" s="37"/>
      <c r="O780" s="37"/>
      <c r="P780" s="37"/>
      <c r="Q780" s="37"/>
      <c r="R780" s="37"/>
      <c r="S780" s="37"/>
      <c r="T780" s="37"/>
      <c r="U780" s="37"/>
      <c r="V780" s="37"/>
    </row>
    <row r="781" spans="3:22" x14ac:dyDescent="0.3"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131"/>
      <c r="N781" s="37"/>
      <c r="O781" s="37"/>
      <c r="P781" s="37"/>
      <c r="Q781" s="37"/>
      <c r="R781" s="37"/>
      <c r="S781" s="37"/>
      <c r="T781" s="37"/>
      <c r="U781" s="37"/>
      <c r="V781" s="37"/>
    </row>
    <row r="782" spans="3:22" x14ac:dyDescent="0.3"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131"/>
      <c r="N782" s="37"/>
      <c r="O782" s="37"/>
      <c r="P782" s="37"/>
      <c r="Q782" s="37"/>
      <c r="R782" s="37"/>
      <c r="S782" s="37"/>
      <c r="T782" s="37"/>
      <c r="U782" s="37"/>
      <c r="V782" s="37"/>
    </row>
    <row r="783" spans="3:22" x14ac:dyDescent="0.3"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131"/>
      <c r="N783" s="37"/>
      <c r="O783" s="37"/>
      <c r="P783" s="37"/>
      <c r="Q783" s="37"/>
      <c r="R783" s="37"/>
      <c r="S783" s="37"/>
      <c r="T783" s="37"/>
      <c r="U783" s="37"/>
      <c r="V783" s="37"/>
    </row>
    <row r="784" spans="3:22" x14ac:dyDescent="0.3"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131"/>
      <c r="N784" s="37"/>
      <c r="O784" s="37"/>
      <c r="P784" s="37"/>
      <c r="Q784" s="37"/>
      <c r="R784" s="37"/>
      <c r="S784" s="37"/>
      <c r="T784" s="37"/>
      <c r="U784" s="37"/>
      <c r="V784" s="37"/>
    </row>
    <row r="785" spans="3:22" x14ac:dyDescent="0.3"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131"/>
      <c r="N785" s="37"/>
      <c r="O785" s="37"/>
      <c r="P785" s="37"/>
      <c r="Q785" s="37"/>
      <c r="R785" s="37"/>
      <c r="S785" s="37"/>
      <c r="T785" s="37"/>
      <c r="U785" s="37"/>
      <c r="V785" s="37"/>
    </row>
    <row r="786" spans="3:22" x14ac:dyDescent="0.3"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131"/>
      <c r="N786" s="37"/>
      <c r="O786" s="37"/>
      <c r="P786" s="37"/>
      <c r="Q786" s="37"/>
      <c r="R786" s="37"/>
      <c r="S786" s="37"/>
      <c r="T786" s="37"/>
      <c r="U786" s="37"/>
      <c r="V786" s="37"/>
    </row>
    <row r="787" spans="3:22" x14ac:dyDescent="0.3"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131"/>
      <c r="N787" s="37"/>
      <c r="O787" s="37"/>
      <c r="P787" s="37"/>
      <c r="Q787" s="37"/>
      <c r="R787" s="37"/>
      <c r="S787" s="37"/>
      <c r="T787" s="37"/>
      <c r="U787" s="37"/>
      <c r="V787" s="37"/>
    </row>
    <row r="788" spans="3:22" x14ac:dyDescent="0.3"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131"/>
      <c r="N788" s="37"/>
      <c r="O788" s="37"/>
      <c r="P788" s="37"/>
      <c r="Q788" s="37"/>
      <c r="R788" s="37"/>
      <c r="S788" s="37"/>
      <c r="T788" s="37"/>
      <c r="U788" s="37"/>
      <c r="V788" s="37"/>
    </row>
    <row r="789" spans="3:22" x14ac:dyDescent="0.3"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131"/>
      <c r="N789" s="37"/>
      <c r="O789" s="37"/>
      <c r="P789" s="37"/>
      <c r="Q789" s="37"/>
      <c r="R789" s="37"/>
      <c r="S789" s="37"/>
      <c r="T789" s="37"/>
      <c r="U789" s="37"/>
      <c r="V789" s="37"/>
    </row>
    <row r="790" spans="3:22" x14ac:dyDescent="0.3"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131"/>
      <c r="N790" s="37"/>
      <c r="O790" s="37"/>
      <c r="P790" s="37"/>
      <c r="Q790" s="37"/>
      <c r="R790" s="37"/>
      <c r="S790" s="37"/>
      <c r="T790" s="37"/>
      <c r="U790" s="37"/>
      <c r="V790" s="37"/>
    </row>
    <row r="791" spans="3:22" x14ac:dyDescent="0.3"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131"/>
      <c r="N791" s="37"/>
      <c r="O791" s="37"/>
      <c r="P791" s="37"/>
      <c r="Q791" s="37"/>
      <c r="R791" s="37"/>
      <c r="S791" s="37"/>
      <c r="T791" s="37"/>
      <c r="U791" s="37"/>
      <c r="V791" s="37"/>
    </row>
    <row r="792" spans="3:22" x14ac:dyDescent="0.3"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131"/>
      <c r="N792" s="37"/>
      <c r="O792" s="37"/>
      <c r="P792" s="37"/>
      <c r="Q792" s="37"/>
      <c r="R792" s="37"/>
      <c r="S792" s="37"/>
      <c r="T792" s="37"/>
      <c r="U792" s="37"/>
      <c r="V792" s="37"/>
    </row>
    <row r="793" spans="3:22" x14ac:dyDescent="0.3"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131"/>
      <c r="N793" s="37"/>
      <c r="O793" s="37"/>
      <c r="P793" s="37"/>
      <c r="Q793" s="37"/>
      <c r="R793" s="37"/>
      <c r="S793" s="37"/>
      <c r="T793" s="37"/>
      <c r="U793" s="37"/>
      <c r="V793" s="37"/>
    </row>
    <row r="794" spans="3:22" x14ac:dyDescent="0.3"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131"/>
      <c r="N794" s="37"/>
      <c r="O794" s="37"/>
      <c r="P794" s="37"/>
      <c r="Q794" s="37"/>
      <c r="R794" s="37"/>
      <c r="S794" s="37"/>
      <c r="T794" s="37"/>
      <c r="U794" s="37"/>
      <c r="V794" s="37"/>
    </row>
    <row r="795" spans="3:22" x14ac:dyDescent="0.3"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131"/>
      <c r="N795" s="37"/>
      <c r="O795" s="37"/>
      <c r="P795" s="37"/>
      <c r="Q795" s="37"/>
      <c r="R795" s="37"/>
      <c r="S795" s="37"/>
      <c r="T795" s="37"/>
      <c r="U795" s="37"/>
      <c r="V795" s="37"/>
    </row>
    <row r="796" spans="3:22" x14ac:dyDescent="0.3"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131"/>
      <c r="N796" s="37"/>
      <c r="O796" s="37"/>
      <c r="P796" s="37"/>
      <c r="Q796" s="37"/>
      <c r="R796" s="37"/>
      <c r="S796" s="37"/>
      <c r="T796" s="37"/>
      <c r="U796" s="37"/>
      <c r="V796" s="37"/>
    </row>
    <row r="797" spans="3:22" x14ac:dyDescent="0.3"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131"/>
      <c r="N797" s="37"/>
      <c r="O797" s="37"/>
      <c r="P797" s="37"/>
      <c r="Q797" s="37"/>
      <c r="R797" s="37"/>
      <c r="S797" s="37"/>
      <c r="T797" s="37"/>
      <c r="U797" s="37"/>
      <c r="V797" s="37"/>
    </row>
    <row r="798" spans="3:22" x14ac:dyDescent="0.3"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131"/>
      <c r="N798" s="37"/>
      <c r="O798" s="37"/>
      <c r="P798" s="37"/>
      <c r="Q798" s="37"/>
      <c r="R798" s="37"/>
      <c r="S798" s="37"/>
      <c r="T798" s="37"/>
      <c r="U798" s="37"/>
      <c r="V798" s="37"/>
    </row>
    <row r="799" spans="3:22" x14ac:dyDescent="0.3"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131"/>
      <c r="N799" s="37"/>
      <c r="O799" s="37"/>
      <c r="P799" s="37"/>
      <c r="Q799" s="37"/>
      <c r="R799" s="37"/>
      <c r="S799" s="37"/>
      <c r="T799" s="37"/>
      <c r="U799" s="37"/>
      <c r="V799" s="37"/>
    </row>
    <row r="800" spans="3:22" x14ac:dyDescent="0.3"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131"/>
      <c r="N800" s="37"/>
      <c r="O800" s="37"/>
      <c r="P800" s="37"/>
      <c r="Q800" s="37"/>
      <c r="R800" s="37"/>
      <c r="S800" s="37"/>
      <c r="T800" s="37"/>
      <c r="U800" s="37"/>
      <c r="V800" s="37"/>
    </row>
    <row r="801" spans="3:22" x14ac:dyDescent="0.3"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131"/>
      <c r="N801" s="37"/>
      <c r="O801" s="37"/>
      <c r="P801" s="37"/>
      <c r="Q801" s="37"/>
      <c r="R801" s="37"/>
      <c r="S801" s="37"/>
      <c r="T801" s="37"/>
      <c r="U801" s="37"/>
      <c r="V801" s="37"/>
    </row>
    <row r="802" spans="3:22" x14ac:dyDescent="0.3"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131"/>
      <c r="N802" s="37"/>
      <c r="O802" s="37"/>
      <c r="P802" s="37"/>
      <c r="Q802" s="37"/>
      <c r="R802" s="37"/>
      <c r="S802" s="37"/>
      <c r="T802" s="37"/>
      <c r="U802" s="37"/>
      <c r="V802" s="37"/>
    </row>
    <row r="803" spans="3:22" x14ac:dyDescent="0.3"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131"/>
      <c r="N803" s="37"/>
      <c r="O803" s="37"/>
      <c r="P803" s="37"/>
      <c r="Q803" s="37"/>
      <c r="R803" s="37"/>
      <c r="S803" s="37"/>
      <c r="T803" s="37"/>
      <c r="U803" s="37"/>
      <c r="V803" s="37"/>
    </row>
    <row r="804" spans="3:22" x14ac:dyDescent="0.3"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131"/>
      <c r="N804" s="37"/>
      <c r="O804" s="37"/>
      <c r="P804" s="37"/>
      <c r="Q804" s="37"/>
      <c r="R804" s="37"/>
      <c r="S804" s="37"/>
      <c r="T804" s="37"/>
      <c r="U804" s="37"/>
      <c r="V804" s="37"/>
    </row>
    <row r="805" spans="3:22" x14ac:dyDescent="0.3"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131"/>
      <c r="N805" s="37"/>
      <c r="O805" s="37"/>
      <c r="P805" s="37"/>
      <c r="Q805" s="37"/>
      <c r="R805" s="37"/>
      <c r="S805" s="37"/>
      <c r="T805" s="37"/>
      <c r="U805" s="37"/>
      <c r="V805" s="37"/>
    </row>
    <row r="806" spans="3:22" x14ac:dyDescent="0.3"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131"/>
      <c r="N806" s="37"/>
      <c r="O806" s="37"/>
      <c r="P806" s="37"/>
      <c r="Q806" s="37"/>
      <c r="R806" s="37"/>
      <c r="S806" s="37"/>
      <c r="T806" s="37"/>
      <c r="U806" s="37"/>
      <c r="V806" s="37"/>
    </row>
    <row r="807" spans="3:22" x14ac:dyDescent="0.3"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131"/>
      <c r="N807" s="37"/>
      <c r="O807" s="37"/>
      <c r="P807" s="37"/>
      <c r="Q807" s="37"/>
      <c r="R807" s="37"/>
      <c r="S807" s="37"/>
      <c r="T807" s="37"/>
      <c r="U807" s="37"/>
      <c r="V807" s="37"/>
    </row>
    <row r="808" spans="3:22" x14ac:dyDescent="0.3"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131"/>
      <c r="N808" s="37"/>
      <c r="O808" s="37"/>
      <c r="P808" s="37"/>
      <c r="Q808" s="37"/>
      <c r="R808" s="37"/>
      <c r="S808" s="37"/>
      <c r="T808" s="37"/>
      <c r="U808" s="37"/>
      <c r="V808" s="37"/>
    </row>
    <row r="809" spans="3:22" x14ac:dyDescent="0.3"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131"/>
      <c r="N809" s="37"/>
      <c r="O809" s="37"/>
      <c r="P809" s="37"/>
      <c r="Q809" s="37"/>
      <c r="R809" s="37"/>
      <c r="S809" s="37"/>
      <c r="T809" s="37"/>
      <c r="U809" s="37"/>
      <c r="V809" s="37"/>
    </row>
    <row r="810" spans="3:22" x14ac:dyDescent="0.3"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131"/>
      <c r="N810" s="37"/>
      <c r="O810" s="37"/>
      <c r="P810" s="37"/>
      <c r="Q810" s="37"/>
      <c r="R810" s="37"/>
      <c r="S810" s="37"/>
      <c r="T810" s="37"/>
      <c r="U810" s="37"/>
      <c r="V810" s="37"/>
    </row>
    <row r="811" spans="3:22" x14ac:dyDescent="0.3"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131"/>
      <c r="N811" s="37"/>
      <c r="O811" s="37"/>
      <c r="P811" s="37"/>
      <c r="Q811" s="37"/>
      <c r="R811" s="37"/>
      <c r="S811" s="37"/>
      <c r="T811" s="37"/>
      <c r="U811" s="37"/>
      <c r="V811" s="37"/>
    </row>
    <row r="812" spans="3:22" x14ac:dyDescent="0.3"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131"/>
      <c r="N812" s="37"/>
      <c r="O812" s="37"/>
      <c r="P812" s="37"/>
      <c r="Q812" s="37"/>
      <c r="R812" s="37"/>
      <c r="S812" s="37"/>
      <c r="T812" s="37"/>
      <c r="U812" s="37"/>
      <c r="V812" s="37"/>
    </row>
    <row r="813" spans="3:22" x14ac:dyDescent="0.3"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131"/>
      <c r="N813" s="37"/>
      <c r="O813" s="37"/>
      <c r="P813" s="37"/>
      <c r="Q813" s="37"/>
      <c r="R813" s="37"/>
      <c r="S813" s="37"/>
      <c r="T813" s="37"/>
      <c r="U813" s="37"/>
      <c r="V813" s="37"/>
    </row>
    <row r="814" spans="3:22" x14ac:dyDescent="0.3"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131"/>
      <c r="N814" s="37"/>
      <c r="O814" s="37"/>
      <c r="P814" s="37"/>
      <c r="Q814" s="37"/>
      <c r="R814" s="37"/>
      <c r="S814" s="37"/>
      <c r="T814" s="37"/>
      <c r="U814" s="37"/>
      <c r="V814" s="37"/>
    </row>
    <row r="815" spans="3:22" x14ac:dyDescent="0.3"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131"/>
      <c r="N815" s="37"/>
      <c r="O815" s="37"/>
      <c r="P815" s="37"/>
      <c r="Q815" s="37"/>
      <c r="R815" s="37"/>
      <c r="S815" s="37"/>
      <c r="T815" s="37"/>
      <c r="U815" s="37"/>
      <c r="V815" s="37"/>
    </row>
    <row r="816" spans="3:22" x14ac:dyDescent="0.3"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131"/>
      <c r="N816" s="37"/>
      <c r="O816" s="37"/>
      <c r="P816" s="37"/>
      <c r="Q816" s="37"/>
      <c r="R816" s="37"/>
      <c r="S816" s="37"/>
      <c r="T816" s="37"/>
      <c r="U816" s="37"/>
      <c r="V816" s="37"/>
    </row>
    <row r="817" spans="3:22" x14ac:dyDescent="0.3"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131"/>
      <c r="N817" s="37"/>
      <c r="O817" s="37"/>
      <c r="P817" s="37"/>
      <c r="Q817" s="37"/>
      <c r="R817" s="37"/>
      <c r="S817" s="37"/>
      <c r="T817" s="37"/>
      <c r="U817" s="37"/>
      <c r="V817" s="37"/>
    </row>
    <row r="818" spans="3:22" x14ac:dyDescent="0.3"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131"/>
      <c r="N818" s="37"/>
      <c r="O818" s="37"/>
      <c r="P818" s="37"/>
      <c r="Q818" s="37"/>
      <c r="R818" s="37"/>
      <c r="S818" s="37"/>
      <c r="T818" s="37"/>
      <c r="U818" s="37"/>
      <c r="V818" s="37"/>
    </row>
    <row r="819" spans="3:22" x14ac:dyDescent="0.3"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131"/>
      <c r="N819" s="37"/>
      <c r="O819" s="37"/>
      <c r="P819" s="37"/>
      <c r="Q819" s="37"/>
      <c r="R819" s="37"/>
      <c r="S819" s="37"/>
      <c r="T819" s="37"/>
      <c r="U819" s="37"/>
      <c r="V819" s="37"/>
    </row>
    <row r="820" spans="3:22" x14ac:dyDescent="0.3"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131"/>
      <c r="N820" s="37"/>
      <c r="O820" s="37"/>
      <c r="P820" s="37"/>
      <c r="Q820" s="37"/>
      <c r="R820" s="37"/>
      <c r="S820" s="37"/>
      <c r="T820" s="37"/>
      <c r="U820" s="37"/>
      <c r="V820" s="37"/>
    </row>
    <row r="821" spans="3:22" x14ac:dyDescent="0.3"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131"/>
      <c r="N821" s="37"/>
      <c r="O821" s="37"/>
      <c r="P821" s="37"/>
      <c r="Q821" s="37"/>
      <c r="R821" s="37"/>
      <c r="S821" s="37"/>
      <c r="T821" s="37"/>
      <c r="U821" s="37"/>
      <c r="V821" s="37"/>
    </row>
    <row r="822" spans="3:22" x14ac:dyDescent="0.3"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131"/>
      <c r="N822" s="37"/>
      <c r="O822" s="37"/>
      <c r="P822" s="37"/>
      <c r="Q822" s="37"/>
      <c r="R822" s="37"/>
      <c r="S822" s="37"/>
      <c r="T822" s="37"/>
      <c r="U822" s="37"/>
      <c r="V822" s="37"/>
    </row>
    <row r="823" spans="3:22" x14ac:dyDescent="0.3"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131"/>
      <c r="N823" s="37"/>
      <c r="O823" s="37"/>
      <c r="P823" s="37"/>
      <c r="Q823" s="37"/>
      <c r="R823" s="37"/>
      <c r="S823" s="37"/>
      <c r="T823" s="37"/>
      <c r="U823" s="37"/>
      <c r="V823" s="37"/>
    </row>
    <row r="824" spans="3:22" x14ac:dyDescent="0.3"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131"/>
      <c r="N824" s="37"/>
      <c r="O824" s="37"/>
      <c r="P824" s="37"/>
      <c r="Q824" s="37"/>
      <c r="R824" s="37"/>
      <c r="S824" s="37"/>
      <c r="T824" s="37"/>
      <c r="U824" s="37"/>
      <c r="V824" s="37"/>
    </row>
    <row r="825" spans="3:22" x14ac:dyDescent="0.3"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131"/>
      <c r="N825" s="37"/>
      <c r="O825" s="37"/>
      <c r="P825" s="37"/>
      <c r="Q825" s="37"/>
      <c r="R825" s="37"/>
      <c r="S825" s="37"/>
      <c r="T825" s="37"/>
      <c r="U825" s="37"/>
      <c r="V825" s="37"/>
    </row>
    <row r="826" spans="3:22" x14ac:dyDescent="0.3"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131"/>
      <c r="N826" s="37"/>
      <c r="O826" s="37"/>
      <c r="P826" s="37"/>
      <c r="Q826" s="37"/>
      <c r="R826" s="37"/>
      <c r="S826" s="37"/>
      <c r="T826" s="37"/>
      <c r="U826" s="37"/>
      <c r="V826" s="37"/>
    </row>
    <row r="827" spans="3:22" x14ac:dyDescent="0.3"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131"/>
      <c r="N827" s="37"/>
      <c r="O827" s="37"/>
      <c r="P827" s="37"/>
      <c r="Q827" s="37"/>
      <c r="R827" s="37"/>
      <c r="S827" s="37"/>
      <c r="T827" s="37"/>
      <c r="U827" s="37"/>
      <c r="V827" s="37"/>
    </row>
    <row r="828" spans="3:22" x14ac:dyDescent="0.3"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131"/>
      <c r="N828" s="37"/>
      <c r="O828" s="37"/>
      <c r="P828" s="37"/>
      <c r="Q828" s="37"/>
      <c r="R828" s="37"/>
      <c r="S828" s="37"/>
      <c r="T828" s="37"/>
      <c r="U828" s="37"/>
      <c r="V828" s="37"/>
    </row>
    <row r="829" spans="3:22" x14ac:dyDescent="0.3"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131"/>
      <c r="N829" s="37"/>
      <c r="O829" s="37"/>
      <c r="P829" s="37"/>
      <c r="Q829" s="37"/>
      <c r="R829" s="37"/>
      <c r="S829" s="37"/>
      <c r="T829" s="37"/>
      <c r="U829" s="37"/>
      <c r="V829" s="37"/>
    </row>
    <row r="830" spans="3:22" x14ac:dyDescent="0.3"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131"/>
      <c r="N830" s="37"/>
      <c r="O830" s="37"/>
      <c r="P830" s="37"/>
      <c r="Q830" s="37"/>
      <c r="R830" s="37"/>
      <c r="S830" s="37"/>
      <c r="T830" s="37"/>
      <c r="U830" s="37"/>
      <c r="V830" s="37"/>
    </row>
    <row r="831" spans="3:22" x14ac:dyDescent="0.3"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131"/>
      <c r="N831" s="37"/>
      <c r="O831" s="37"/>
      <c r="P831" s="37"/>
      <c r="Q831" s="37"/>
      <c r="R831" s="37"/>
      <c r="S831" s="37"/>
      <c r="T831" s="37"/>
      <c r="U831" s="37"/>
      <c r="V831" s="37"/>
    </row>
    <row r="832" spans="3:22" x14ac:dyDescent="0.3"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131"/>
      <c r="N832" s="37"/>
      <c r="O832" s="37"/>
      <c r="P832" s="37"/>
      <c r="Q832" s="37"/>
      <c r="R832" s="37"/>
      <c r="S832" s="37"/>
      <c r="T832" s="37"/>
      <c r="U832" s="37"/>
      <c r="V832" s="37"/>
    </row>
    <row r="833" spans="3:22" x14ac:dyDescent="0.3"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131"/>
      <c r="N833" s="37"/>
      <c r="O833" s="37"/>
      <c r="P833" s="37"/>
      <c r="Q833" s="37"/>
      <c r="R833" s="37"/>
      <c r="S833" s="37"/>
      <c r="T833" s="37"/>
      <c r="U833" s="37"/>
      <c r="V833" s="37"/>
    </row>
    <row r="834" spans="3:22" x14ac:dyDescent="0.3"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131"/>
      <c r="N834" s="37"/>
      <c r="O834" s="37"/>
      <c r="P834" s="37"/>
      <c r="Q834" s="37"/>
      <c r="R834" s="37"/>
      <c r="S834" s="37"/>
      <c r="T834" s="37"/>
      <c r="U834" s="37"/>
      <c r="V834" s="37"/>
    </row>
    <row r="835" spans="3:22" x14ac:dyDescent="0.3"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131"/>
      <c r="N835" s="37"/>
      <c r="O835" s="37"/>
      <c r="P835" s="37"/>
      <c r="Q835" s="37"/>
      <c r="R835" s="37"/>
      <c r="S835" s="37"/>
      <c r="T835" s="37"/>
      <c r="U835" s="37"/>
      <c r="V835" s="37"/>
    </row>
    <row r="836" spans="3:22" x14ac:dyDescent="0.3"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131"/>
      <c r="N836" s="37"/>
      <c r="O836" s="37"/>
      <c r="P836" s="37"/>
      <c r="Q836" s="37"/>
      <c r="R836" s="37"/>
      <c r="S836" s="37"/>
      <c r="T836" s="37"/>
      <c r="U836" s="37"/>
      <c r="V836" s="37"/>
    </row>
    <row r="837" spans="3:22" x14ac:dyDescent="0.3"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131"/>
      <c r="N837" s="37"/>
      <c r="O837" s="37"/>
      <c r="P837" s="37"/>
      <c r="Q837" s="37"/>
      <c r="R837" s="37"/>
      <c r="S837" s="37"/>
      <c r="T837" s="37"/>
      <c r="U837" s="37"/>
      <c r="V837" s="37"/>
    </row>
    <row r="838" spans="3:22" x14ac:dyDescent="0.3"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131"/>
      <c r="N838" s="37"/>
      <c r="O838" s="37"/>
      <c r="P838" s="37"/>
      <c r="Q838" s="37"/>
      <c r="R838" s="37"/>
      <c r="S838" s="37"/>
      <c r="T838" s="37"/>
      <c r="U838" s="37"/>
      <c r="V838" s="37"/>
    </row>
    <row r="839" spans="3:22" x14ac:dyDescent="0.3"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131"/>
      <c r="N839" s="37"/>
      <c r="O839" s="37"/>
      <c r="P839" s="37"/>
      <c r="Q839" s="37"/>
      <c r="R839" s="37"/>
      <c r="S839" s="37"/>
      <c r="T839" s="37"/>
      <c r="U839" s="37"/>
      <c r="V839" s="37"/>
    </row>
    <row r="840" spans="3:22" x14ac:dyDescent="0.3"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131"/>
      <c r="N840" s="37"/>
      <c r="O840" s="37"/>
      <c r="P840" s="37"/>
      <c r="Q840" s="37"/>
      <c r="R840" s="37"/>
      <c r="S840" s="37"/>
      <c r="T840" s="37"/>
      <c r="U840" s="37"/>
      <c r="V840" s="37"/>
    </row>
    <row r="841" spans="3:22" x14ac:dyDescent="0.3"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131"/>
      <c r="N841" s="37"/>
      <c r="O841" s="37"/>
      <c r="P841" s="37"/>
      <c r="Q841" s="37"/>
      <c r="R841" s="37"/>
      <c r="S841" s="37"/>
      <c r="T841" s="37"/>
      <c r="U841" s="37"/>
      <c r="V841" s="37"/>
    </row>
    <row r="842" spans="3:22" x14ac:dyDescent="0.3"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131"/>
      <c r="N842" s="37"/>
      <c r="O842" s="37"/>
      <c r="P842" s="37"/>
      <c r="Q842" s="37"/>
      <c r="R842" s="37"/>
      <c r="S842" s="37"/>
      <c r="T842" s="37"/>
      <c r="U842" s="37"/>
      <c r="V842" s="37"/>
    </row>
    <row r="843" spans="3:22" x14ac:dyDescent="0.3"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131"/>
      <c r="N843" s="37"/>
      <c r="O843" s="37"/>
      <c r="P843" s="37"/>
      <c r="Q843" s="37"/>
      <c r="R843" s="37"/>
      <c r="S843" s="37"/>
      <c r="T843" s="37"/>
      <c r="U843" s="37"/>
      <c r="V843" s="37"/>
    </row>
    <row r="844" spans="3:22" x14ac:dyDescent="0.3"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131"/>
      <c r="N844" s="37"/>
      <c r="O844" s="37"/>
      <c r="P844" s="37"/>
      <c r="Q844" s="37"/>
      <c r="R844" s="37"/>
      <c r="S844" s="37"/>
      <c r="T844" s="37"/>
      <c r="U844" s="37"/>
      <c r="V844" s="37"/>
    </row>
    <row r="845" spans="3:22" x14ac:dyDescent="0.3"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131"/>
      <c r="N845" s="37"/>
      <c r="O845" s="37"/>
      <c r="P845" s="37"/>
      <c r="Q845" s="37"/>
      <c r="R845" s="37"/>
      <c r="S845" s="37"/>
      <c r="T845" s="37"/>
      <c r="U845" s="37"/>
      <c r="V845" s="37"/>
    </row>
    <row r="846" spans="3:22" x14ac:dyDescent="0.3"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131"/>
      <c r="N846" s="37"/>
      <c r="O846" s="37"/>
      <c r="P846" s="37"/>
      <c r="Q846" s="37"/>
      <c r="R846" s="37"/>
      <c r="S846" s="37"/>
      <c r="T846" s="37"/>
      <c r="U846" s="37"/>
      <c r="V846" s="37"/>
    </row>
    <row r="847" spans="3:22" x14ac:dyDescent="0.3"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131"/>
      <c r="N847" s="37"/>
      <c r="O847" s="37"/>
      <c r="P847" s="37"/>
      <c r="Q847" s="37"/>
      <c r="R847" s="37"/>
      <c r="S847" s="37"/>
      <c r="T847" s="37"/>
      <c r="U847" s="37"/>
      <c r="V847" s="37"/>
    </row>
    <row r="848" spans="3:22" x14ac:dyDescent="0.3"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131"/>
      <c r="N848" s="37"/>
      <c r="O848" s="37"/>
      <c r="P848" s="37"/>
      <c r="Q848" s="37"/>
      <c r="R848" s="37"/>
      <c r="S848" s="37"/>
      <c r="T848" s="37"/>
      <c r="U848" s="37"/>
      <c r="V848" s="37"/>
    </row>
    <row r="849" spans="3:22" x14ac:dyDescent="0.3"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131"/>
      <c r="N849" s="37"/>
      <c r="O849" s="37"/>
      <c r="P849" s="37"/>
      <c r="Q849" s="37"/>
      <c r="R849" s="37"/>
      <c r="S849" s="37"/>
      <c r="T849" s="37"/>
      <c r="U849" s="37"/>
      <c r="V849" s="37"/>
    </row>
    <row r="850" spans="3:22" x14ac:dyDescent="0.3"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131"/>
      <c r="N850" s="37"/>
      <c r="O850" s="37"/>
      <c r="P850" s="37"/>
      <c r="Q850" s="37"/>
      <c r="R850" s="37"/>
      <c r="S850" s="37"/>
      <c r="T850" s="37"/>
      <c r="U850" s="37"/>
      <c r="V850" s="37"/>
    </row>
    <row r="851" spans="3:22" x14ac:dyDescent="0.3"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131"/>
      <c r="N851" s="37"/>
      <c r="O851" s="37"/>
      <c r="P851" s="37"/>
      <c r="Q851" s="37"/>
      <c r="R851" s="37"/>
      <c r="S851" s="37"/>
      <c r="T851" s="37"/>
      <c r="U851" s="37"/>
      <c r="V851" s="37"/>
    </row>
    <row r="852" spans="3:22" x14ac:dyDescent="0.3"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131"/>
      <c r="N852" s="37"/>
      <c r="O852" s="37"/>
      <c r="P852" s="37"/>
      <c r="Q852" s="37"/>
      <c r="R852" s="37"/>
      <c r="S852" s="37"/>
      <c r="T852" s="37"/>
      <c r="U852" s="37"/>
      <c r="V852" s="37"/>
    </row>
    <row r="853" spans="3:22" x14ac:dyDescent="0.3"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131"/>
      <c r="N853" s="37"/>
      <c r="O853" s="37"/>
      <c r="P853" s="37"/>
      <c r="Q853" s="37"/>
      <c r="R853" s="37"/>
      <c r="S853" s="37"/>
      <c r="T853" s="37"/>
      <c r="U853" s="37"/>
      <c r="V853" s="37"/>
    </row>
    <row r="854" spans="3:22" x14ac:dyDescent="0.3"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131"/>
      <c r="N854" s="37"/>
      <c r="O854" s="37"/>
      <c r="P854" s="37"/>
      <c r="Q854" s="37"/>
      <c r="R854" s="37"/>
      <c r="S854" s="37"/>
      <c r="T854" s="37"/>
      <c r="U854" s="37"/>
      <c r="V854" s="37"/>
    </row>
    <row r="855" spans="3:22" x14ac:dyDescent="0.3"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131"/>
      <c r="N855" s="37"/>
      <c r="O855" s="37"/>
      <c r="P855" s="37"/>
      <c r="Q855" s="37"/>
      <c r="R855" s="37"/>
      <c r="S855" s="37"/>
      <c r="T855" s="37"/>
      <c r="U855" s="37"/>
      <c r="V855" s="37"/>
    </row>
    <row r="856" spans="3:22" x14ac:dyDescent="0.3"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131"/>
      <c r="N856" s="37"/>
      <c r="O856" s="37"/>
      <c r="P856" s="37"/>
      <c r="Q856" s="37"/>
      <c r="R856" s="37"/>
      <c r="S856" s="37"/>
      <c r="T856" s="37"/>
      <c r="U856" s="37"/>
      <c r="V856" s="37"/>
    </row>
    <row r="857" spans="3:22" x14ac:dyDescent="0.3"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131"/>
      <c r="N857" s="37"/>
      <c r="O857" s="37"/>
      <c r="P857" s="37"/>
      <c r="Q857" s="37"/>
      <c r="R857" s="37"/>
      <c r="S857" s="37"/>
      <c r="T857" s="37"/>
      <c r="U857" s="37"/>
      <c r="V857" s="37"/>
    </row>
    <row r="858" spans="3:22" x14ac:dyDescent="0.3"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131"/>
      <c r="N858" s="37"/>
      <c r="O858" s="37"/>
      <c r="P858" s="37"/>
      <c r="Q858" s="37"/>
      <c r="R858" s="37"/>
      <c r="S858" s="37"/>
      <c r="T858" s="37"/>
      <c r="U858" s="37"/>
      <c r="V858" s="37"/>
    </row>
    <row r="859" spans="3:22" x14ac:dyDescent="0.3"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131"/>
      <c r="N859" s="37"/>
      <c r="O859" s="37"/>
      <c r="P859" s="37"/>
      <c r="Q859" s="37"/>
      <c r="R859" s="37"/>
      <c r="S859" s="37"/>
      <c r="T859" s="37"/>
      <c r="U859" s="37"/>
      <c r="V859" s="37"/>
    </row>
    <row r="860" spans="3:22" x14ac:dyDescent="0.3"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131"/>
      <c r="N860" s="37"/>
      <c r="O860" s="37"/>
      <c r="P860" s="37"/>
      <c r="Q860" s="37"/>
      <c r="R860" s="37"/>
      <c r="S860" s="37"/>
      <c r="T860" s="37"/>
      <c r="U860" s="37"/>
      <c r="V860" s="37"/>
    </row>
    <row r="861" spans="3:22" x14ac:dyDescent="0.3"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131"/>
      <c r="N861" s="37"/>
      <c r="O861" s="37"/>
      <c r="P861" s="37"/>
      <c r="Q861" s="37"/>
      <c r="R861" s="37"/>
      <c r="S861" s="37"/>
      <c r="T861" s="37"/>
      <c r="U861" s="37"/>
      <c r="V861" s="37"/>
    </row>
    <row r="862" spans="3:22" x14ac:dyDescent="0.3"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131"/>
      <c r="N862" s="37"/>
      <c r="O862" s="37"/>
      <c r="P862" s="37"/>
      <c r="Q862" s="37"/>
      <c r="R862" s="37"/>
      <c r="S862" s="37"/>
      <c r="T862" s="37"/>
      <c r="U862" s="37"/>
      <c r="V862" s="37"/>
    </row>
    <row r="863" spans="3:22" x14ac:dyDescent="0.3"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131"/>
      <c r="N863" s="37"/>
      <c r="O863" s="37"/>
      <c r="P863" s="37"/>
      <c r="Q863" s="37"/>
      <c r="R863" s="37"/>
      <c r="S863" s="37"/>
      <c r="T863" s="37"/>
      <c r="U863" s="37"/>
      <c r="V863" s="37"/>
    </row>
    <row r="864" spans="3:22" x14ac:dyDescent="0.3"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131"/>
      <c r="N864" s="37"/>
      <c r="O864" s="37"/>
      <c r="P864" s="37"/>
      <c r="Q864" s="37"/>
      <c r="R864" s="37"/>
      <c r="S864" s="37"/>
      <c r="T864" s="37"/>
      <c r="U864" s="37"/>
      <c r="V864" s="37"/>
    </row>
    <row r="865" spans="3:22" x14ac:dyDescent="0.3"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131"/>
      <c r="N865" s="37"/>
      <c r="O865" s="37"/>
      <c r="P865" s="37"/>
      <c r="Q865" s="37"/>
      <c r="R865" s="37"/>
      <c r="S865" s="37"/>
      <c r="T865" s="37"/>
      <c r="U865" s="37"/>
      <c r="V865" s="37"/>
    </row>
    <row r="866" spans="3:22" x14ac:dyDescent="0.3"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131"/>
      <c r="N866" s="37"/>
      <c r="O866" s="37"/>
      <c r="P866" s="37"/>
      <c r="Q866" s="37"/>
      <c r="R866" s="37"/>
      <c r="S866" s="37"/>
      <c r="T866" s="37"/>
      <c r="U866" s="37"/>
      <c r="V866" s="37"/>
    </row>
    <row r="867" spans="3:22" x14ac:dyDescent="0.3"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131"/>
      <c r="N867" s="37"/>
      <c r="O867" s="37"/>
      <c r="P867" s="37"/>
      <c r="Q867" s="37"/>
      <c r="R867" s="37"/>
      <c r="S867" s="37"/>
      <c r="T867" s="37"/>
      <c r="U867" s="37"/>
      <c r="V867" s="37"/>
    </row>
    <row r="868" spans="3:22" x14ac:dyDescent="0.3"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131"/>
      <c r="N868" s="37"/>
      <c r="O868" s="37"/>
      <c r="P868" s="37"/>
      <c r="Q868" s="37"/>
      <c r="R868" s="37"/>
      <c r="S868" s="37"/>
      <c r="T868" s="37"/>
      <c r="U868" s="37"/>
      <c r="V868" s="37"/>
    </row>
    <row r="869" spans="3:22" x14ac:dyDescent="0.3"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131"/>
      <c r="N869" s="37"/>
      <c r="O869" s="37"/>
      <c r="P869" s="37"/>
      <c r="Q869" s="37"/>
      <c r="R869" s="37"/>
      <c r="S869" s="37"/>
      <c r="T869" s="37"/>
      <c r="U869" s="37"/>
      <c r="V869" s="37"/>
    </row>
    <row r="870" spans="3:22" x14ac:dyDescent="0.3"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131"/>
      <c r="N870" s="37"/>
      <c r="O870" s="37"/>
      <c r="P870" s="37"/>
      <c r="Q870" s="37"/>
      <c r="R870" s="37"/>
      <c r="S870" s="37"/>
      <c r="T870" s="37"/>
      <c r="U870" s="37"/>
      <c r="V870" s="37"/>
    </row>
    <row r="871" spans="3:22" x14ac:dyDescent="0.3"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131"/>
      <c r="N871" s="37"/>
      <c r="O871" s="37"/>
      <c r="P871" s="37"/>
      <c r="Q871" s="37"/>
      <c r="R871" s="37"/>
      <c r="S871" s="37"/>
      <c r="T871" s="37"/>
      <c r="U871" s="37"/>
      <c r="V871" s="37"/>
    </row>
    <row r="872" spans="3:22" x14ac:dyDescent="0.3"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131"/>
      <c r="N872" s="37"/>
      <c r="O872" s="37"/>
      <c r="P872" s="37"/>
      <c r="Q872" s="37"/>
      <c r="R872" s="37"/>
      <c r="S872" s="37"/>
      <c r="T872" s="37"/>
      <c r="U872" s="37"/>
      <c r="V872" s="37"/>
    </row>
    <row r="873" spans="3:22" x14ac:dyDescent="0.3"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131"/>
      <c r="N873" s="37"/>
      <c r="O873" s="37"/>
      <c r="P873" s="37"/>
      <c r="Q873" s="37"/>
      <c r="R873" s="37"/>
      <c r="S873" s="37"/>
      <c r="T873" s="37"/>
      <c r="U873" s="37"/>
      <c r="V873" s="37"/>
    </row>
    <row r="874" spans="3:22" x14ac:dyDescent="0.3"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131"/>
      <c r="N874" s="37"/>
      <c r="O874" s="37"/>
      <c r="P874" s="37"/>
      <c r="Q874" s="37"/>
      <c r="R874" s="37"/>
      <c r="S874" s="37"/>
      <c r="T874" s="37"/>
      <c r="U874" s="37"/>
      <c r="V874" s="37"/>
    </row>
    <row r="875" spans="3:22" x14ac:dyDescent="0.3"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131"/>
      <c r="N875" s="37"/>
      <c r="O875" s="37"/>
      <c r="P875" s="37"/>
      <c r="Q875" s="37"/>
      <c r="R875" s="37"/>
      <c r="S875" s="37"/>
      <c r="T875" s="37"/>
      <c r="U875" s="37"/>
      <c r="V875" s="37"/>
    </row>
    <row r="876" spans="3:22" x14ac:dyDescent="0.3"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131"/>
      <c r="N876" s="37"/>
      <c r="O876" s="37"/>
      <c r="P876" s="37"/>
      <c r="Q876" s="37"/>
      <c r="R876" s="37"/>
      <c r="S876" s="37"/>
      <c r="T876" s="37"/>
      <c r="U876" s="37"/>
      <c r="V876" s="37"/>
    </row>
    <row r="877" spans="3:22" x14ac:dyDescent="0.3"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131"/>
      <c r="N877" s="37"/>
      <c r="O877" s="37"/>
      <c r="P877" s="37"/>
      <c r="Q877" s="37"/>
      <c r="R877" s="37"/>
      <c r="S877" s="37"/>
      <c r="T877" s="37"/>
      <c r="U877" s="37"/>
      <c r="V877" s="37"/>
    </row>
    <row r="878" spans="3:22" x14ac:dyDescent="0.3"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131"/>
      <c r="N878" s="37"/>
      <c r="O878" s="37"/>
      <c r="P878" s="37"/>
      <c r="Q878" s="37"/>
      <c r="R878" s="37"/>
      <c r="S878" s="37"/>
      <c r="T878" s="37"/>
      <c r="U878" s="37"/>
      <c r="V878" s="37"/>
    </row>
    <row r="879" spans="3:22" x14ac:dyDescent="0.3"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131"/>
      <c r="N879" s="37"/>
      <c r="O879" s="37"/>
      <c r="P879" s="37"/>
      <c r="Q879" s="37"/>
      <c r="R879" s="37"/>
      <c r="S879" s="37"/>
      <c r="T879" s="37"/>
      <c r="U879" s="37"/>
      <c r="V879" s="37"/>
    </row>
    <row r="880" spans="3:22" x14ac:dyDescent="0.3"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131"/>
      <c r="N880" s="37"/>
      <c r="O880" s="37"/>
      <c r="P880" s="37"/>
      <c r="Q880" s="37"/>
      <c r="R880" s="37"/>
      <c r="S880" s="37"/>
      <c r="T880" s="37"/>
      <c r="U880" s="37"/>
      <c r="V880" s="37"/>
    </row>
    <row r="881" spans="3:22" x14ac:dyDescent="0.3"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131"/>
      <c r="N881" s="37"/>
      <c r="O881" s="37"/>
      <c r="P881" s="37"/>
      <c r="Q881" s="37"/>
      <c r="R881" s="37"/>
      <c r="S881" s="37"/>
      <c r="T881" s="37"/>
      <c r="U881" s="37"/>
      <c r="V881" s="37"/>
    </row>
    <row r="882" spans="3:22" x14ac:dyDescent="0.3"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131"/>
      <c r="N882" s="37"/>
      <c r="O882" s="37"/>
      <c r="P882" s="37"/>
      <c r="Q882" s="37"/>
      <c r="R882" s="37"/>
      <c r="S882" s="37"/>
      <c r="T882" s="37"/>
      <c r="U882" s="37"/>
      <c r="V882" s="37"/>
    </row>
    <row r="883" spans="3:22" x14ac:dyDescent="0.3"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131"/>
      <c r="N883" s="37"/>
      <c r="O883" s="37"/>
      <c r="P883" s="37"/>
      <c r="Q883" s="37"/>
      <c r="R883" s="37"/>
      <c r="S883" s="37"/>
      <c r="T883" s="37"/>
      <c r="U883" s="37"/>
      <c r="V883" s="37"/>
    </row>
    <row r="884" spans="3:22" x14ac:dyDescent="0.3"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131"/>
      <c r="N884" s="37"/>
      <c r="O884" s="37"/>
      <c r="P884" s="37"/>
      <c r="Q884" s="37"/>
      <c r="R884" s="37"/>
      <c r="S884" s="37"/>
      <c r="T884" s="37"/>
      <c r="U884" s="37"/>
      <c r="V884" s="37"/>
    </row>
    <row r="885" spans="3:22" x14ac:dyDescent="0.3"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131"/>
      <c r="N885" s="37"/>
      <c r="O885" s="37"/>
      <c r="P885" s="37"/>
      <c r="Q885" s="37"/>
      <c r="R885" s="37"/>
      <c r="S885" s="37"/>
      <c r="T885" s="37"/>
      <c r="U885" s="37"/>
      <c r="V885" s="37"/>
    </row>
    <row r="886" spans="3:22" x14ac:dyDescent="0.3"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131"/>
      <c r="N886" s="37"/>
      <c r="O886" s="37"/>
      <c r="P886" s="37"/>
      <c r="Q886" s="37"/>
      <c r="R886" s="37"/>
      <c r="S886" s="37"/>
      <c r="T886" s="37"/>
      <c r="U886" s="37"/>
      <c r="V886" s="37"/>
    </row>
    <row r="887" spans="3:22" x14ac:dyDescent="0.3"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131"/>
      <c r="N887" s="37"/>
      <c r="O887" s="37"/>
      <c r="P887" s="37"/>
      <c r="Q887" s="37"/>
      <c r="R887" s="37"/>
      <c r="S887" s="37"/>
      <c r="T887" s="37"/>
      <c r="U887" s="37"/>
      <c r="V887" s="37"/>
    </row>
    <row r="888" spans="3:22" x14ac:dyDescent="0.3"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131"/>
      <c r="N888" s="37"/>
      <c r="O888" s="37"/>
      <c r="P888" s="37"/>
      <c r="Q888" s="37"/>
      <c r="R888" s="37"/>
      <c r="S888" s="37"/>
      <c r="T888" s="37"/>
      <c r="U888" s="37"/>
      <c r="V888" s="37"/>
    </row>
    <row r="889" spans="3:22" x14ac:dyDescent="0.3"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131"/>
      <c r="N889" s="37"/>
      <c r="O889" s="37"/>
      <c r="P889" s="37"/>
      <c r="Q889" s="37"/>
      <c r="R889" s="37"/>
      <c r="S889" s="37"/>
      <c r="T889" s="37"/>
      <c r="U889" s="37"/>
      <c r="V889" s="37"/>
    </row>
    <row r="890" spans="3:22" x14ac:dyDescent="0.3"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131"/>
      <c r="N890" s="37"/>
      <c r="O890" s="37"/>
      <c r="P890" s="37"/>
      <c r="Q890" s="37"/>
      <c r="R890" s="37"/>
      <c r="S890" s="37"/>
      <c r="T890" s="37"/>
      <c r="U890" s="37"/>
      <c r="V890" s="37"/>
    </row>
    <row r="891" spans="3:22" x14ac:dyDescent="0.3"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131"/>
      <c r="N891" s="37"/>
      <c r="O891" s="37"/>
      <c r="P891" s="37"/>
      <c r="Q891" s="37"/>
      <c r="R891" s="37"/>
      <c r="S891" s="37"/>
      <c r="T891" s="37"/>
      <c r="U891" s="37"/>
      <c r="V891" s="37"/>
    </row>
    <row r="892" spans="3:22" x14ac:dyDescent="0.3"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131"/>
      <c r="N892" s="37"/>
      <c r="O892" s="37"/>
      <c r="P892" s="37"/>
      <c r="Q892" s="37"/>
      <c r="R892" s="37"/>
      <c r="S892" s="37"/>
      <c r="T892" s="37"/>
      <c r="U892" s="37"/>
      <c r="V892" s="37"/>
    </row>
    <row r="893" spans="3:22" x14ac:dyDescent="0.3"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131"/>
      <c r="N893" s="37"/>
      <c r="O893" s="37"/>
      <c r="P893" s="37"/>
      <c r="Q893" s="37"/>
      <c r="R893" s="37"/>
      <c r="S893" s="37"/>
      <c r="T893" s="37"/>
      <c r="U893" s="37"/>
      <c r="V893" s="37"/>
    </row>
    <row r="894" spans="3:22" x14ac:dyDescent="0.3"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131"/>
      <c r="N894" s="37"/>
      <c r="O894" s="37"/>
      <c r="P894" s="37"/>
      <c r="Q894" s="37"/>
      <c r="R894" s="37"/>
      <c r="S894" s="37"/>
      <c r="T894" s="37"/>
      <c r="U894" s="37"/>
      <c r="V894" s="37"/>
    </row>
    <row r="895" spans="3:22" x14ac:dyDescent="0.3"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131"/>
      <c r="N895" s="37"/>
      <c r="O895" s="37"/>
      <c r="P895" s="37"/>
      <c r="Q895" s="37"/>
      <c r="R895" s="37"/>
      <c r="S895" s="37"/>
      <c r="T895" s="37"/>
      <c r="U895" s="37"/>
      <c r="V895" s="37"/>
    </row>
    <row r="896" spans="3:22" x14ac:dyDescent="0.3"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131"/>
      <c r="N896" s="37"/>
      <c r="O896" s="37"/>
      <c r="P896" s="37"/>
      <c r="Q896" s="37"/>
      <c r="R896" s="37"/>
      <c r="S896" s="37"/>
      <c r="T896" s="37"/>
      <c r="U896" s="37"/>
      <c r="V896" s="37"/>
    </row>
    <row r="897" spans="3:22" x14ac:dyDescent="0.3"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131"/>
      <c r="N897" s="37"/>
      <c r="O897" s="37"/>
      <c r="P897" s="37"/>
      <c r="Q897" s="37"/>
      <c r="R897" s="37"/>
      <c r="S897" s="37"/>
      <c r="T897" s="37"/>
      <c r="U897" s="37"/>
      <c r="V897" s="37"/>
    </row>
    <row r="898" spans="3:22" x14ac:dyDescent="0.3"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131"/>
      <c r="N898" s="37"/>
      <c r="O898" s="37"/>
      <c r="P898" s="37"/>
      <c r="Q898" s="37"/>
      <c r="R898" s="37"/>
      <c r="S898" s="37"/>
      <c r="T898" s="37"/>
      <c r="U898" s="37"/>
      <c r="V898" s="37"/>
    </row>
    <row r="899" spans="3:22" x14ac:dyDescent="0.3"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131"/>
      <c r="N899" s="37"/>
      <c r="O899" s="37"/>
      <c r="P899" s="37"/>
      <c r="Q899" s="37"/>
      <c r="R899" s="37"/>
      <c r="S899" s="37"/>
      <c r="T899" s="37"/>
      <c r="U899" s="37"/>
      <c r="V899" s="37"/>
    </row>
    <row r="900" spans="3:22" x14ac:dyDescent="0.3"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131"/>
      <c r="N900" s="37"/>
      <c r="O900" s="37"/>
      <c r="P900" s="37"/>
      <c r="Q900" s="37"/>
      <c r="R900" s="37"/>
      <c r="S900" s="37"/>
      <c r="T900" s="37"/>
      <c r="U900" s="37"/>
      <c r="V900" s="37"/>
    </row>
    <row r="901" spans="3:22" x14ac:dyDescent="0.3"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131"/>
      <c r="N901" s="37"/>
      <c r="O901" s="37"/>
      <c r="P901" s="37"/>
      <c r="Q901" s="37"/>
      <c r="R901" s="37"/>
      <c r="S901" s="37"/>
      <c r="T901" s="37"/>
      <c r="U901" s="37"/>
      <c r="V901" s="37"/>
    </row>
    <row r="902" spans="3:22" x14ac:dyDescent="0.3"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131"/>
      <c r="N902" s="37"/>
      <c r="O902" s="37"/>
      <c r="P902" s="37"/>
      <c r="Q902" s="37"/>
      <c r="R902" s="37"/>
      <c r="S902" s="37"/>
      <c r="T902" s="37"/>
      <c r="U902" s="37"/>
      <c r="V902" s="37"/>
    </row>
    <row r="903" spans="3:22" x14ac:dyDescent="0.3"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131"/>
      <c r="N903" s="37"/>
      <c r="O903" s="37"/>
      <c r="P903" s="37"/>
      <c r="Q903" s="37"/>
      <c r="R903" s="37"/>
      <c r="S903" s="37"/>
      <c r="T903" s="37"/>
      <c r="U903" s="37"/>
      <c r="V903" s="37"/>
    </row>
    <row r="904" spans="3:22" x14ac:dyDescent="0.3"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131"/>
      <c r="N904" s="37"/>
      <c r="O904" s="37"/>
      <c r="P904" s="37"/>
      <c r="Q904" s="37"/>
      <c r="R904" s="37"/>
      <c r="S904" s="37"/>
      <c r="T904" s="37"/>
      <c r="U904" s="37"/>
      <c r="V904" s="37"/>
    </row>
    <row r="905" spans="3:22" x14ac:dyDescent="0.3"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131"/>
      <c r="N905" s="37"/>
      <c r="O905" s="37"/>
      <c r="P905" s="37"/>
      <c r="Q905" s="37"/>
      <c r="R905" s="37"/>
      <c r="S905" s="37"/>
      <c r="T905" s="37"/>
      <c r="U905" s="37"/>
      <c r="V905" s="37"/>
    </row>
    <row r="906" spans="3:22" x14ac:dyDescent="0.3"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131"/>
      <c r="N906" s="37"/>
      <c r="O906" s="37"/>
      <c r="P906" s="37"/>
      <c r="Q906" s="37"/>
      <c r="R906" s="37"/>
      <c r="S906" s="37"/>
      <c r="T906" s="37"/>
      <c r="U906" s="37"/>
      <c r="V906" s="37"/>
    </row>
    <row r="907" spans="3:22" x14ac:dyDescent="0.3"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131"/>
      <c r="N907" s="37"/>
      <c r="O907" s="37"/>
      <c r="P907" s="37"/>
      <c r="Q907" s="37"/>
      <c r="R907" s="37"/>
      <c r="S907" s="37"/>
      <c r="T907" s="37"/>
      <c r="U907" s="37"/>
      <c r="V907" s="37"/>
    </row>
    <row r="908" spans="3:22" x14ac:dyDescent="0.3"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131"/>
      <c r="N908" s="37"/>
      <c r="O908" s="37"/>
      <c r="P908" s="37"/>
      <c r="Q908" s="37"/>
      <c r="R908" s="37"/>
      <c r="S908" s="37"/>
      <c r="T908" s="37"/>
      <c r="U908" s="37"/>
      <c r="V908" s="37"/>
    </row>
    <row r="909" spans="3:22" x14ac:dyDescent="0.3"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131"/>
      <c r="N909" s="37"/>
      <c r="O909" s="37"/>
      <c r="P909" s="37"/>
      <c r="Q909" s="37"/>
      <c r="R909" s="37"/>
      <c r="S909" s="37"/>
      <c r="T909" s="37"/>
      <c r="U909" s="37"/>
      <c r="V909" s="37"/>
    </row>
    <row r="910" spans="3:22" x14ac:dyDescent="0.3"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131"/>
      <c r="N910" s="37"/>
      <c r="O910" s="37"/>
      <c r="P910" s="37"/>
      <c r="Q910" s="37"/>
      <c r="R910" s="37"/>
      <c r="S910" s="37"/>
      <c r="T910" s="37"/>
      <c r="U910" s="37"/>
      <c r="V910" s="37"/>
    </row>
    <row r="911" spans="3:22" x14ac:dyDescent="0.3"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131"/>
      <c r="N911" s="37"/>
      <c r="O911" s="37"/>
      <c r="P911" s="37"/>
      <c r="Q911" s="37"/>
      <c r="R911" s="37"/>
      <c r="S911" s="37"/>
      <c r="T911" s="37"/>
      <c r="U911" s="37"/>
      <c r="V911" s="37"/>
    </row>
    <row r="912" spans="3:22" x14ac:dyDescent="0.3"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131"/>
      <c r="N912" s="37"/>
      <c r="O912" s="37"/>
      <c r="P912" s="37"/>
      <c r="Q912" s="37"/>
      <c r="R912" s="37"/>
      <c r="S912" s="37"/>
      <c r="T912" s="37"/>
      <c r="U912" s="37"/>
      <c r="V912" s="37"/>
    </row>
    <row r="913" spans="3:22" x14ac:dyDescent="0.3"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131"/>
      <c r="N913" s="37"/>
      <c r="O913" s="37"/>
      <c r="P913" s="37"/>
      <c r="Q913" s="37"/>
      <c r="R913" s="37"/>
      <c r="S913" s="37"/>
      <c r="T913" s="37"/>
      <c r="U913" s="37"/>
      <c r="V913" s="37"/>
    </row>
    <row r="914" spans="3:22" x14ac:dyDescent="0.3"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131"/>
      <c r="N914" s="37"/>
      <c r="O914" s="37"/>
      <c r="P914" s="37"/>
      <c r="Q914" s="37"/>
      <c r="R914" s="37"/>
      <c r="S914" s="37"/>
      <c r="T914" s="37"/>
      <c r="U914" s="37"/>
      <c r="V914" s="37"/>
    </row>
    <row r="915" spans="3:22" x14ac:dyDescent="0.3"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131"/>
      <c r="N915" s="37"/>
      <c r="O915" s="37"/>
      <c r="P915" s="37"/>
      <c r="Q915" s="37"/>
      <c r="R915" s="37"/>
      <c r="S915" s="37"/>
      <c r="T915" s="37"/>
      <c r="U915" s="37"/>
      <c r="V915" s="37"/>
    </row>
    <row r="916" spans="3:22" x14ac:dyDescent="0.3"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131"/>
      <c r="N916" s="37"/>
      <c r="O916" s="37"/>
      <c r="P916" s="37"/>
      <c r="Q916" s="37"/>
      <c r="R916" s="37"/>
      <c r="S916" s="37"/>
      <c r="T916" s="37"/>
      <c r="U916" s="37"/>
      <c r="V916" s="37"/>
    </row>
    <row r="917" spans="3:22" x14ac:dyDescent="0.3"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131"/>
      <c r="N917" s="37"/>
      <c r="O917" s="37"/>
      <c r="P917" s="37"/>
      <c r="Q917" s="37"/>
      <c r="R917" s="37"/>
      <c r="S917" s="37"/>
      <c r="T917" s="37"/>
      <c r="U917" s="37"/>
      <c r="V917" s="37"/>
    </row>
    <row r="918" spans="3:22" x14ac:dyDescent="0.3"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131"/>
      <c r="N918" s="37"/>
      <c r="O918" s="37"/>
      <c r="P918" s="37"/>
      <c r="Q918" s="37"/>
      <c r="R918" s="37"/>
      <c r="S918" s="37"/>
      <c r="T918" s="37"/>
      <c r="U918" s="37"/>
      <c r="V918" s="37"/>
    </row>
    <row r="919" spans="3:22" x14ac:dyDescent="0.3"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131"/>
      <c r="N919" s="37"/>
      <c r="O919" s="37"/>
      <c r="P919" s="37"/>
      <c r="Q919" s="37"/>
      <c r="R919" s="37"/>
      <c r="S919" s="37"/>
      <c r="T919" s="37"/>
      <c r="U919" s="37"/>
      <c r="V919" s="37"/>
    </row>
    <row r="920" spans="3:22" x14ac:dyDescent="0.3"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131"/>
      <c r="N920" s="37"/>
      <c r="O920" s="37"/>
      <c r="P920" s="37"/>
      <c r="Q920" s="37"/>
      <c r="R920" s="37"/>
      <c r="S920" s="37"/>
      <c r="T920" s="37"/>
      <c r="U920" s="37"/>
      <c r="V920" s="37"/>
    </row>
    <row r="921" spans="3:22" x14ac:dyDescent="0.3"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131"/>
      <c r="N921" s="37"/>
      <c r="O921" s="37"/>
      <c r="P921" s="37"/>
      <c r="Q921" s="37"/>
      <c r="R921" s="37"/>
      <c r="S921" s="37"/>
      <c r="T921" s="37"/>
      <c r="U921" s="37"/>
      <c r="V921" s="37"/>
    </row>
    <row r="922" spans="3:22" x14ac:dyDescent="0.3"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131"/>
      <c r="N922" s="37"/>
      <c r="O922" s="37"/>
      <c r="P922" s="37"/>
      <c r="Q922" s="37"/>
      <c r="R922" s="37"/>
      <c r="S922" s="37"/>
      <c r="T922" s="37"/>
      <c r="U922" s="37"/>
      <c r="V922" s="37"/>
    </row>
    <row r="923" spans="3:22" x14ac:dyDescent="0.3"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131"/>
      <c r="N923" s="37"/>
      <c r="O923" s="37"/>
      <c r="P923" s="37"/>
      <c r="Q923" s="37"/>
      <c r="R923" s="37"/>
      <c r="S923" s="37"/>
      <c r="T923" s="37"/>
      <c r="U923" s="37"/>
      <c r="V923" s="37"/>
    </row>
    <row r="924" spans="3:22" x14ac:dyDescent="0.3"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131"/>
      <c r="N924" s="37"/>
      <c r="O924" s="37"/>
      <c r="P924" s="37"/>
      <c r="Q924" s="37"/>
      <c r="R924" s="37"/>
      <c r="S924" s="37"/>
      <c r="T924" s="37"/>
      <c r="U924" s="37"/>
      <c r="V924" s="37"/>
    </row>
    <row r="925" spans="3:22" x14ac:dyDescent="0.3"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131"/>
      <c r="N925" s="37"/>
      <c r="O925" s="37"/>
      <c r="P925" s="37"/>
      <c r="Q925" s="37"/>
      <c r="R925" s="37"/>
      <c r="S925" s="37"/>
      <c r="T925" s="37"/>
      <c r="U925" s="37"/>
      <c r="V925" s="37"/>
    </row>
    <row r="926" spans="3:22" x14ac:dyDescent="0.3"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131"/>
      <c r="N926" s="37"/>
      <c r="O926" s="37"/>
      <c r="P926" s="37"/>
      <c r="Q926" s="37"/>
      <c r="R926" s="37"/>
      <c r="S926" s="37"/>
      <c r="T926" s="37"/>
      <c r="U926" s="37"/>
      <c r="V926" s="37"/>
    </row>
    <row r="927" spans="3:22" x14ac:dyDescent="0.3"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131"/>
      <c r="N927" s="37"/>
      <c r="O927" s="37"/>
      <c r="P927" s="37"/>
      <c r="Q927" s="37"/>
      <c r="R927" s="37"/>
      <c r="S927" s="37"/>
      <c r="T927" s="37"/>
      <c r="U927" s="37"/>
      <c r="V927" s="37"/>
    </row>
    <row r="928" spans="3:22" x14ac:dyDescent="0.3"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131"/>
      <c r="N928" s="37"/>
      <c r="O928" s="37"/>
      <c r="P928" s="37"/>
      <c r="Q928" s="37"/>
      <c r="R928" s="37"/>
      <c r="S928" s="37"/>
      <c r="T928" s="37"/>
      <c r="U928" s="37"/>
      <c r="V928" s="37"/>
    </row>
    <row r="929" spans="3:22" x14ac:dyDescent="0.3"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131"/>
      <c r="N929" s="37"/>
      <c r="O929" s="37"/>
      <c r="P929" s="37"/>
      <c r="Q929" s="37"/>
      <c r="R929" s="37"/>
      <c r="S929" s="37"/>
      <c r="T929" s="37"/>
      <c r="U929" s="37"/>
      <c r="V929" s="37"/>
    </row>
    <row r="930" spans="3:22" x14ac:dyDescent="0.3"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131"/>
      <c r="N930" s="37"/>
      <c r="O930" s="37"/>
      <c r="P930" s="37"/>
      <c r="Q930" s="37"/>
      <c r="R930" s="37"/>
      <c r="S930" s="37"/>
      <c r="T930" s="37"/>
      <c r="U930" s="37"/>
      <c r="V930" s="37"/>
    </row>
    <row r="931" spans="3:22" x14ac:dyDescent="0.3"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131"/>
      <c r="N931" s="37"/>
      <c r="O931" s="37"/>
      <c r="P931" s="37"/>
      <c r="Q931" s="37"/>
      <c r="R931" s="37"/>
      <c r="S931" s="37"/>
      <c r="T931" s="37"/>
      <c r="U931" s="37"/>
      <c r="V931" s="37"/>
    </row>
    <row r="932" spans="3:22" x14ac:dyDescent="0.3"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131"/>
      <c r="N932" s="37"/>
      <c r="O932" s="37"/>
      <c r="P932" s="37"/>
      <c r="Q932" s="37"/>
      <c r="R932" s="37"/>
      <c r="S932" s="37"/>
      <c r="T932" s="37"/>
      <c r="U932" s="37"/>
      <c r="V932" s="37"/>
    </row>
    <row r="933" spans="3:22" x14ac:dyDescent="0.3"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131"/>
      <c r="N933" s="37"/>
      <c r="O933" s="37"/>
      <c r="P933" s="37"/>
      <c r="Q933" s="37"/>
      <c r="R933" s="37"/>
      <c r="S933" s="37"/>
      <c r="T933" s="37"/>
      <c r="U933" s="37"/>
      <c r="V933" s="37"/>
    </row>
    <row r="934" spans="3:22" x14ac:dyDescent="0.3"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131"/>
      <c r="N934" s="37"/>
      <c r="O934" s="37"/>
      <c r="P934" s="37"/>
      <c r="Q934" s="37"/>
      <c r="R934" s="37"/>
      <c r="S934" s="37"/>
      <c r="T934" s="37"/>
      <c r="U934" s="37"/>
      <c r="V934" s="37"/>
    </row>
    <row r="935" spans="3:22" x14ac:dyDescent="0.3"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131"/>
      <c r="N935" s="37"/>
      <c r="O935" s="37"/>
      <c r="P935" s="37"/>
      <c r="Q935" s="37"/>
      <c r="R935" s="37"/>
      <c r="S935" s="37"/>
      <c r="T935" s="37"/>
      <c r="U935" s="37"/>
      <c r="V935" s="37"/>
    </row>
    <row r="936" spans="3:22" x14ac:dyDescent="0.3"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131"/>
      <c r="N936" s="37"/>
      <c r="O936" s="37"/>
      <c r="P936" s="37"/>
      <c r="Q936" s="37"/>
      <c r="R936" s="37"/>
      <c r="S936" s="37"/>
      <c r="T936" s="37"/>
      <c r="U936" s="37"/>
      <c r="V936" s="37"/>
    </row>
    <row r="937" spans="3:22" x14ac:dyDescent="0.3"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131"/>
      <c r="N937" s="37"/>
      <c r="O937" s="37"/>
      <c r="P937" s="37"/>
      <c r="Q937" s="37"/>
      <c r="R937" s="37"/>
      <c r="S937" s="37"/>
      <c r="T937" s="37"/>
      <c r="U937" s="37"/>
      <c r="V937" s="37"/>
    </row>
    <row r="938" spans="3:22" x14ac:dyDescent="0.3"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131"/>
      <c r="N938" s="37"/>
      <c r="O938" s="37"/>
      <c r="P938" s="37"/>
      <c r="Q938" s="37"/>
      <c r="R938" s="37"/>
      <c r="S938" s="37"/>
      <c r="T938" s="37"/>
      <c r="U938" s="37"/>
      <c r="V938" s="37"/>
    </row>
    <row r="939" spans="3:22" x14ac:dyDescent="0.3"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131"/>
      <c r="N939" s="37"/>
      <c r="O939" s="37"/>
      <c r="P939" s="37"/>
      <c r="Q939" s="37"/>
      <c r="R939" s="37"/>
      <c r="S939" s="37"/>
      <c r="T939" s="37"/>
      <c r="U939" s="37"/>
      <c r="V939" s="37"/>
    </row>
    <row r="940" spans="3:22" x14ac:dyDescent="0.3"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131"/>
      <c r="N940" s="37"/>
      <c r="O940" s="37"/>
      <c r="P940" s="37"/>
      <c r="Q940" s="37"/>
      <c r="R940" s="37"/>
      <c r="S940" s="37"/>
      <c r="T940" s="37"/>
      <c r="U940" s="37"/>
      <c r="V940" s="37"/>
    </row>
    <row r="941" spans="3:22" x14ac:dyDescent="0.3"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131"/>
      <c r="N941" s="37"/>
      <c r="O941" s="37"/>
      <c r="P941" s="37"/>
      <c r="Q941" s="37"/>
      <c r="R941" s="37"/>
      <c r="S941" s="37"/>
      <c r="T941" s="37"/>
      <c r="U941" s="37"/>
      <c r="V941" s="37"/>
    </row>
    <row r="942" spans="3:22" x14ac:dyDescent="0.3"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131"/>
      <c r="N942" s="37"/>
      <c r="O942" s="37"/>
      <c r="P942" s="37"/>
      <c r="Q942" s="37"/>
      <c r="R942" s="37"/>
      <c r="S942" s="37"/>
      <c r="T942" s="37"/>
      <c r="U942" s="37"/>
      <c r="V942" s="37"/>
    </row>
    <row r="943" spans="3:22" x14ac:dyDescent="0.3"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131"/>
      <c r="N943" s="37"/>
      <c r="O943" s="37"/>
      <c r="P943" s="37"/>
      <c r="Q943" s="37"/>
      <c r="R943" s="37"/>
      <c r="S943" s="37"/>
      <c r="T943" s="37"/>
      <c r="U943" s="37"/>
      <c r="V943" s="37"/>
    </row>
    <row r="944" spans="3:22" x14ac:dyDescent="0.3"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131"/>
      <c r="N944" s="37"/>
      <c r="O944" s="37"/>
      <c r="P944" s="37"/>
      <c r="Q944" s="37"/>
      <c r="R944" s="37"/>
      <c r="S944" s="37"/>
      <c r="T944" s="37"/>
      <c r="U944" s="37"/>
      <c r="V944" s="37"/>
    </row>
    <row r="945" spans="3:22" x14ac:dyDescent="0.3"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131"/>
      <c r="N945" s="37"/>
      <c r="O945" s="37"/>
      <c r="P945" s="37"/>
      <c r="Q945" s="37"/>
      <c r="R945" s="37"/>
      <c r="S945" s="37"/>
      <c r="T945" s="37"/>
      <c r="U945" s="37"/>
      <c r="V945" s="37"/>
    </row>
    <row r="946" spans="3:22" x14ac:dyDescent="0.3"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131"/>
      <c r="N946" s="37"/>
      <c r="O946" s="37"/>
      <c r="P946" s="37"/>
      <c r="Q946" s="37"/>
      <c r="R946" s="37"/>
      <c r="S946" s="37"/>
      <c r="T946" s="37"/>
      <c r="U946" s="37"/>
      <c r="V946" s="37"/>
    </row>
    <row r="947" spans="3:22" x14ac:dyDescent="0.3"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131"/>
      <c r="N947" s="37"/>
      <c r="O947" s="37"/>
      <c r="P947" s="37"/>
      <c r="Q947" s="37"/>
      <c r="R947" s="37"/>
      <c r="S947" s="37"/>
      <c r="T947" s="37"/>
      <c r="U947" s="37"/>
      <c r="V947" s="37"/>
    </row>
    <row r="948" spans="3:22" x14ac:dyDescent="0.3"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131"/>
      <c r="N948" s="37"/>
      <c r="O948" s="37"/>
      <c r="P948" s="37"/>
      <c r="Q948" s="37"/>
      <c r="R948" s="37"/>
      <c r="S948" s="37"/>
      <c r="T948" s="37"/>
      <c r="U948" s="37"/>
      <c r="V948" s="37"/>
    </row>
    <row r="949" spans="3:22" x14ac:dyDescent="0.3"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131"/>
      <c r="N949" s="37"/>
      <c r="O949" s="37"/>
      <c r="P949" s="37"/>
      <c r="Q949" s="37"/>
      <c r="R949" s="37"/>
      <c r="S949" s="37"/>
      <c r="T949" s="37"/>
      <c r="U949" s="37"/>
      <c r="V949" s="37"/>
    </row>
    <row r="950" spans="3:22" x14ac:dyDescent="0.3"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131"/>
      <c r="N950" s="37"/>
      <c r="O950" s="37"/>
      <c r="P950" s="37"/>
      <c r="Q950" s="37"/>
      <c r="R950" s="37"/>
      <c r="S950" s="37"/>
      <c r="T950" s="37"/>
      <c r="U950" s="37"/>
      <c r="V950" s="37"/>
    </row>
    <row r="951" spans="3:22" x14ac:dyDescent="0.3"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131"/>
      <c r="N951" s="37"/>
      <c r="O951" s="37"/>
      <c r="P951" s="37"/>
      <c r="Q951" s="37"/>
      <c r="R951" s="37"/>
      <c r="S951" s="37"/>
      <c r="T951" s="37"/>
      <c r="U951" s="37"/>
      <c r="V951" s="37"/>
    </row>
    <row r="952" spans="3:22" x14ac:dyDescent="0.3"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131"/>
      <c r="N952" s="37"/>
      <c r="O952" s="37"/>
      <c r="P952" s="37"/>
      <c r="Q952" s="37"/>
      <c r="R952" s="37"/>
      <c r="S952" s="37"/>
      <c r="T952" s="37"/>
      <c r="U952" s="37"/>
      <c r="V952" s="37"/>
    </row>
    <row r="953" spans="3:22" x14ac:dyDescent="0.3"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131"/>
      <c r="N953" s="37"/>
      <c r="O953" s="37"/>
      <c r="P953" s="37"/>
      <c r="Q953" s="37"/>
      <c r="R953" s="37"/>
      <c r="S953" s="37"/>
      <c r="T953" s="37"/>
      <c r="U953" s="37"/>
      <c r="V953" s="37"/>
    </row>
    <row r="954" spans="3:22" x14ac:dyDescent="0.3"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131"/>
      <c r="N954" s="37"/>
      <c r="O954" s="37"/>
      <c r="P954" s="37"/>
      <c r="Q954" s="37"/>
      <c r="R954" s="37"/>
      <c r="S954" s="37"/>
      <c r="T954" s="37"/>
      <c r="U954" s="37"/>
      <c r="V954" s="37"/>
    </row>
    <row r="955" spans="3:22" x14ac:dyDescent="0.3"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131"/>
      <c r="N955" s="37"/>
      <c r="O955" s="37"/>
      <c r="P955" s="37"/>
      <c r="Q955" s="37"/>
      <c r="R955" s="37"/>
      <c r="S955" s="37"/>
      <c r="T955" s="37"/>
      <c r="U955" s="37"/>
      <c r="V955" s="37"/>
    </row>
    <row r="956" spans="3:22" x14ac:dyDescent="0.3"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131"/>
      <c r="N956" s="37"/>
      <c r="O956" s="37"/>
      <c r="P956" s="37"/>
      <c r="Q956" s="37"/>
      <c r="R956" s="37"/>
      <c r="S956" s="37"/>
      <c r="T956" s="37"/>
      <c r="U956" s="37"/>
      <c r="V956" s="37"/>
    </row>
    <row r="957" spans="3:22" x14ac:dyDescent="0.3"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131"/>
      <c r="N957" s="37"/>
      <c r="O957" s="37"/>
      <c r="P957" s="37"/>
      <c r="Q957" s="37"/>
      <c r="R957" s="37"/>
      <c r="S957" s="37"/>
      <c r="T957" s="37"/>
      <c r="U957" s="37"/>
      <c r="V957" s="37"/>
    </row>
    <row r="958" spans="3:22" x14ac:dyDescent="0.3"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131"/>
      <c r="N958" s="37"/>
      <c r="O958" s="37"/>
      <c r="P958" s="37"/>
      <c r="Q958" s="37"/>
      <c r="R958" s="37"/>
      <c r="S958" s="37"/>
      <c r="T958" s="37"/>
      <c r="U958" s="37"/>
      <c r="V958" s="37"/>
    </row>
    <row r="959" spans="3:22" x14ac:dyDescent="0.3"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131"/>
      <c r="N959" s="37"/>
      <c r="O959" s="37"/>
      <c r="P959" s="37"/>
      <c r="Q959" s="37"/>
      <c r="R959" s="37"/>
      <c r="S959" s="37"/>
      <c r="T959" s="37"/>
      <c r="U959" s="37"/>
      <c r="V959" s="37"/>
    </row>
    <row r="960" spans="3:22" x14ac:dyDescent="0.3"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131"/>
      <c r="N960" s="37"/>
      <c r="O960" s="37"/>
      <c r="P960" s="37"/>
      <c r="Q960" s="37"/>
      <c r="R960" s="37"/>
      <c r="S960" s="37"/>
      <c r="T960" s="37"/>
      <c r="U960" s="37"/>
      <c r="V960" s="37"/>
    </row>
    <row r="961" spans="3:22" x14ac:dyDescent="0.3"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131"/>
      <c r="N961" s="37"/>
      <c r="O961" s="37"/>
      <c r="P961" s="37"/>
      <c r="Q961" s="37"/>
      <c r="R961" s="37"/>
      <c r="S961" s="37"/>
      <c r="T961" s="37"/>
      <c r="U961" s="37"/>
      <c r="V961" s="37"/>
    </row>
    <row r="962" spans="3:22" x14ac:dyDescent="0.3"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131"/>
      <c r="N962" s="37"/>
      <c r="O962" s="37"/>
      <c r="P962" s="37"/>
      <c r="Q962" s="37"/>
      <c r="R962" s="37"/>
      <c r="S962" s="37"/>
      <c r="T962" s="37"/>
      <c r="U962" s="37"/>
      <c r="V962" s="37"/>
    </row>
    <row r="963" spans="3:22" x14ac:dyDescent="0.3"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131"/>
      <c r="N963" s="37"/>
      <c r="O963" s="37"/>
      <c r="P963" s="37"/>
      <c r="Q963" s="37"/>
      <c r="R963" s="37"/>
      <c r="S963" s="37"/>
      <c r="T963" s="37"/>
      <c r="U963" s="37"/>
      <c r="V963" s="37"/>
    </row>
    <row r="964" spans="3:22" x14ac:dyDescent="0.3"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131"/>
      <c r="N964" s="37"/>
      <c r="O964" s="37"/>
      <c r="P964" s="37"/>
      <c r="Q964" s="37"/>
      <c r="R964" s="37"/>
      <c r="S964" s="37"/>
      <c r="T964" s="37"/>
      <c r="U964" s="37"/>
      <c r="V964" s="37"/>
    </row>
    <row r="965" spans="3:22" x14ac:dyDescent="0.3"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131"/>
      <c r="N965" s="37"/>
      <c r="O965" s="37"/>
      <c r="P965" s="37"/>
      <c r="Q965" s="37"/>
      <c r="R965" s="37"/>
      <c r="S965" s="37"/>
      <c r="T965" s="37"/>
      <c r="U965" s="37"/>
      <c r="V965" s="37"/>
    </row>
    <row r="966" spans="3:22" x14ac:dyDescent="0.3"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131"/>
      <c r="N966" s="37"/>
      <c r="O966" s="37"/>
      <c r="P966" s="37"/>
      <c r="Q966" s="37"/>
      <c r="R966" s="37"/>
      <c r="S966" s="37"/>
      <c r="T966" s="37"/>
      <c r="U966" s="37"/>
      <c r="V966" s="37"/>
    </row>
    <row r="967" spans="3:22" x14ac:dyDescent="0.3"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131"/>
      <c r="N967" s="37"/>
      <c r="O967" s="37"/>
      <c r="P967" s="37"/>
      <c r="Q967" s="37"/>
      <c r="R967" s="37"/>
      <c r="S967" s="37"/>
      <c r="T967" s="37"/>
      <c r="U967" s="37"/>
      <c r="V967" s="37"/>
    </row>
    <row r="968" spans="3:22" x14ac:dyDescent="0.3"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131"/>
      <c r="N968" s="37"/>
      <c r="O968" s="37"/>
      <c r="P968" s="37"/>
      <c r="Q968" s="37"/>
      <c r="R968" s="37"/>
      <c r="S968" s="37"/>
      <c r="T968" s="37"/>
      <c r="U968" s="37"/>
      <c r="V968" s="37"/>
    </row>
    <row r="969" spans="3:22" x14ac:dyDescent="0.3"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131"/>
      <c r="N969" s="37"/>
      <c r="O969" s="37"/>
      <c r="P969" s="37"/>
      <c r="Q969" s="37"/>
      <c r="R969" s="37"/>
      <c r="S969" s="37"/>
      <c r="T969" s="37"/>
      <c r="U969" s="37"/>
      <c r="V969" s="37"/>
    </row>
    <row r="970" spans="3:22" x14ac:dyDescent="0.3"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131"/>
      <c r="N970" s="37"/>
      <c r="O970" s="37"/>
      <c r="P970" s="37"/>
      <c r="Q970" s="37"/>
      <c r="R970" s="37"/>
      <c r="S970" s="37"/>
      <c r="T970" s="37"/>
      <c r="U970" s="37"/>
      <c r="V970" s="37"/>
    </row>
    <row r="971" spans="3:22" x14ac:dyDescent="0.3"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131"/>
      <c r="N971" s="37"/>
      <c r="O971" s="37"/>
      <c r="P971" s="37"/>
      <c r="Q971" s="37"/>
      <c r="R971" s="37"/>
      <c r="S971" s="37"/>
      <c r="T971" s="37"/>
      <c r="U971" s="37"/>
      <c r="V971" s="37"/>
    </row>
    <row r="972" spans="3:22" x14ac:dyDescent="0.3"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131"/>
      <c r="N972" s="37"/>
      <c r="O972" s="37"/>
      <c r="P972" s="37"/>
      <c r="Q972" s="37"/>
      <c r="R972" s="37"/>
      <c r="S972" s="37"/>
      <c r="T972" s="37"/>
      <c r="U972" s="37"/>
      <c r="V972" s="37"/>
    </row>
    <row r="973" spans="3:22" x14ac:dyDescent="0.3"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131"/>
      <c r="N973" s="37"/>
      <c r="O973" s="37"/>
      <c r="P973" s="37"/>
      <c r="Q973" s="37"/>
      <c r="R973" s="37"/>
      <c r="S973" s="37"/>
      <c r="T973" s="37"/>
      <c r="U973" s="37"/>
      <c r="V973" s="37"/>
    </row>
    <row r="974" spans="3:22" x14ac:dyDescent="0.3"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131"/>
      <c r="N974" s="37"/>
      <c r="O974" s="37"/>
      <c r="P974" s="37"/>
      <c r="Q974" s="37"/>
      <c r="R974" s="37"/>
      <c r="S974" s="37"/>
      <c r="T974" s="37"/>
      <c r="U974" s="37"/>
      <c r="V974" s="37"/>
    </row>
    <row r="975" spans="3:22" x14ac:dyDescent="0.3"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131"/>
      <c r="N975" s="37"/>
      <c r="O975" s="37"/>
      <c r="P975" s="37"/>
      <c r="Q975" s="37"/>
      <c r="R975" s="37"/>
      <c r="S975" s="37"/>
      <c r="T975" s="37"/>
      <c r="U975" s="37"/>
      <c r="V975" s="37"/>
    </row>
    <row r="976" spans="3:22" x14ac:dyDescent="0.3"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131"/>
      <c r="N976" s="37"/>
      <c r="O976" s="37"/>
      <c r="P976" s="37"/>
      <c r="Q976" s="37"/>
      <c r="R976" s="37"/>
      <c r="S976" s="37"/>
      <c r="T976" s="37"/>
      <c r="U976" s="37"/>
      <c r="V976" s="37"/>
    </row>
    <row r="977" spans="3:22" x14ac:dyDescent="0.3"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131"/>
      <c r="N977" s="37"/>
      <c r="O977" s="37"/>
      <c r="P977" s="37"/>
      <c r="Q977" s="37"/>
      <c r="R977" s="37"/>
      <c r="S977" s="37"/>
      <c r="T977" s="37"/>
      <c r="U977" s="37"/>
      <c r="V977" s="37"/>
    </row>
    <row r="978" spans="3:22" x14ac:dyDescent="0.3"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131"/>
      <c r="N978" s="37"/>
      <c r="O978" s="37"/>
      <c r="P978" s="37"/>
      <c r="Q978" s="37"/>
      <c r="R978" s="37"/>
      <c r="S978" s="37"/>
      <c r="T978" s="37"/>
      <c r="U978" s="37"/>
      <c r="V978" s="37"/>
    </row>
    <row r="979" spans="3:22" x14ac:dyDescent="0.3"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131"/>
      <c r="N979" s="37"/>
      <c r="O979" s="37"/>
      <c r="P979" s="37"/>
      <c r="Q979" s="37"/>
      <c r="R979" s="37"/>
      <c r="S979" s="37"/>
      <c r="T979" s="37"/>
      <c r="U979" s="37"/>
      <c r="V979" s="37"/>
    </row>
    <row r="980" spans="3:22" x14ac:dyDescent="0.3"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131"/>
      <c r="N980" s="37"/>
      <c r="O980" s="37"/>
      <c r="P980" s="37"/>
      <c r="Q980" s="37"/>
      <c r="R980" s="37"/>
      <c r="S980" s="37"/>
      <c r="T980" s="37"/>
      <c r="U980" s="37"/>
      <c r="V980" s="37"/>
    </row>
    <row r="981" spans="3:22" x14ac:dyDescent="0.3"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131"/>
      <c r="N981" s="37"/>
      <c r="O981" s="37"/>
      <c r="P981" s="37"/>
      <c r="Q981" s="37"/>
      <c r="R981" s="37"/>
      <c r="S981" s="37"/>
      <c r="T981" s="37"/>
      <c r="U981" s="37"/>
      <c r="V981" s="37"/>
    </row>
    <row r="982" spans="3:22" x14ac:dyDescent="0.3"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131"/>
      <c r="N982" s="37"/>
      <c r="O982" s="37"/>
      <c r="P982" s="37"/>
      <c r="Q982" s="37"/>
      <c r="R982" s="37"/>
      <c r="S982" s="37"/>
      <c r="T982" s="37"/>
      <c r="U982" s="37"/>
      <c r="V982" s="37"/>
    </row>
    <row r="983" spans="3:22" x14ac:dyDescent="0.3"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131"/>
      <c r="N983" s="37"/>
      <c r="O983" s="37"/>
      <c r="P983" s="37"/>
      <c r="Q983" s="37"/>
      <c r="R983" s="37"/>
      <c r="S983" s="37"/>
      <c r="T983" s="37"/>
      <c r="U983" s="37"/>
      <c r="V983" s="37"/>
    </row>
    <row r="984" spans="3:22" x14ac:dyDescent="0.3"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131"/>
      <c r="N984" s="37"/>
      <c r="O984" s="37"/>
      <c r="P984" s="37"/>
      <c r="Q984" s="37"/>
      <c r="R984" s="37"/>
      <c r="S984" s="37"/>
      <c r="T984" s="37"/>
      <c r="U984" s="37"/>
      <c r="V984" s="37"/>
    </row>
    <row r="985" spans="3:22" x14ac:dyDescent="0.3"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131"/>
      <c r="N985" s="37"/>
      <c r="O985" s="37"/>
      <c r="P985" s="37"/>
      <c r="Q985" s="37"/>
      <c r="R985" s="37"/>
      <c r="S985" s="37"/>
      <c r="T985" s="37"/>
      <c r="U985" s="37"/>
      <c r="V985" s="37"/>
    </row>
    <row r="986" spans="3:22" x14ac:dyDescent="0.3"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131"/>
      <c r="N986" s="37"/>
      <c r="O986" s="37"/>
      <c r="P986" s="37"/>
      <c r="Q986" s="37"/>
      <c r="R986" s="37"/>
      <c r="S986" s="37"/>
      <c r="T986" s="37"/>
      <c r="U986" s="37"/>
      <c r="V986" s="37"/>
    </row>
    <row r="987" spans="3:22" x14ac:dyDescent="0.3"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131"/>
      <c r="N987" s="37"/>
      <c r="O987" s="37"/>
      <c r="P987" s="37"/>
      <c r="Q987" s="37"/>
      <c r="R987" s="37"/>
      <c r="S987" s="37"/>
      <c r="T987" s="37"/>
      <c r="U987" s="37"/>
      <c r="V987" s="37"/>
    </row>
    <row r="988" spans="3:22" x14ac:dyDescent="0.3"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131"/>
      <c r="N988" s="37"/>
      <c r="O988" s="37"/>
      <c r="P988" s="37"/>
      <c r="Q988" s="37"/>
      <c r="R988" s="37"/>
      <c r="S988" s="37"/>
      <c r="T988" s="37"/>
      <c r="U988" s="37"/>
      <c r="V988" s="37"/>
    </row>
    <row r="989" spans="3:22" x14ac:dyDescent="0.3"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131"/>
      <c r="N989" s="37"/>
      <c r="O989" s="37"/>
      <c r="P989" s="37"/>
      <c r="Q989" s="37"/>
      <c r="R989" s="37"/>
      <c r="S989" s="37"/>
      <c r="T989" s="37"/>
      <c r="U989" s="37"/>
      <c r="V989" s="37"/>
    </row>
    <row r="990" spans="3:22" x14ac:dyDescent="0.3"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131"/>
      <c r="N990" s="37"/>
      <c r="O990" s="37"/>
      <c r="P990" s="37"/>
      <c r="Q990" s="37"/>
      <c r="R990" s="37"/>
      <c r="S990" s="37"/>
      <c r="T990" s="37"/>
      <c r="U990" s="37"/>
      <c r="V990" s="37"/>
    </row>
    <row r="991" spans="3:22" x14ac:dyDescent="0.3"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131"/>
      <c r="N991" s="37"/>
      <c r="O991" s="37"/>
      <c r="P991" s="37"/>
      <c r="Q991" s="37"/>
      <c r="R991" s="37"/>
      <c r="S991" s="37"/>
      <c r="T991" s="37"/>
      <c r="U991" s="37"/>
      <c r="V991" s="37"/>
    </row>
    <row r="992" spans="3:22" x14ac:dyDescent="0.3"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131"/>
      <c r="N992" s="37"/>
      <c r="O992" s="37"/>
      <c r="P992" s="37"/>
      <c r="Q992" s="37"/>
      <c r="R992" s="37"/>
      <c r="S992" s="37"/>
      <c r="T992" s="37"/>
      <c r="U992" s="37"/>
      <c r="V992" s="37"/>
    </row>
    <row r="993" spans="3:22" x14ac:dyDescent="0.3"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131"/>
      <c r="N993" s="37"/>
      <c r="O993" s="37"/>
      <c r="P993" s="37"/>
      <c r="Q993" s="37"/>
      <c r="R993" s="37"/>
      <c r="S993" s="37"/>
      <c r="T993" s="37"/>
      <c r="U993" s="37"/>
      <c r="V993" s="37"/>
    </row>
    <row r="994" spans="3:22" x14ac:dyDescent="0.3"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131"/>
      <c r="N994" s="37"/>
      <c r="O994" s="37"/>
      <c r="P994" s="37"/>
      <c r="Q994" s="37"/>
      <c r="R994" s="37"/>
      <c r="S994" s="37"/>
      <c r="T994" s="37"/>
      <c r="U994" s="37"/>
      <c r="V994" s="37"/>
    </row>
    <row r="995" spans="3:22" x14ac:dyDescent="0.3"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131"/>
      <c r="N995" s="37"/>
      <c r="O995" s="37"/>
      <c r="P995" s="37"/>
      <c r="Q995" s="37"/>
      <c r="R995" s="37"/>
      <c r="S995" s="37"/>
      <c r="T995" s="37"/>
      <c r="U995" s="37"/>
      <c r="V995" s="37"/>
    </row>
    <row r="996" spans="3:22" x14ac:dyDescent="0.3"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131"/>
      <c r="N996" s="37"/>
      <c r="O996" s="37"/>
      <c r="P996" s="37"/>
      <c r="Q996" s="37"/>
      <c r="R996" s="37"/>
      <c r="S996" s="37"/>
      <c r="T996" s="37"/>
      <c r="U996" s="37"/>
      <c r="V996" s="37"/>
    </row>
    <row r="997" spans="3:22" x14ac:dyDescent="0.3"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131"/>
      <c r="N997" s="37"/>
      <c r="O997" s="37"/>
      <c r="P997" s="37"/>
      <c r="Q997" s="37"/>
      <c r="R997" s="37"/>
      <c r="S997" s="37"/>
      <c r="T997" s="37"/>
      <c r="U997" s="37"/>
      <c r="V997" s="37"/>
    </row>
    <row r="998" spans="3:22" x14ac:dyDescent="0.3"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131"/>
      <c r="N998" s="37"/>
      <c r="O998" s="37"/>
      <c r="P998" s="37"/>
      <c r="Q998" s="37"/>
      <c r="R998" s="37"/>
      <c r="S998" s="37"/>
      <c r="T998" s="37"/>
      <c r="U998" s="37"/>
      <c r="V998" s="37"/>
    </row>
    <row r="999" spans="3:22" x14ac:dyDescent="0.3">
      <c r="C999" s="37"/>
      <c r="D999" s="37"/>
      <c r="E999" s="37"/>
      <c r="F999" s="37"/>
      <c r="G999" s="37"/>
      <c r="H999" s="37"/>
      <c r="I999" s="37"/>
      <c r="J999" s="37"/>
      <c r="K999" s="37"/>
      <c r="M999" s="131"/>
      <c r="N999" s="37"/>
      <c r="O999" s="37"/>
      <c r="P999" s="37"/>
      <c r="Q999" s="37"/>
      <c r="R999" s="37"/>
      <c r="S999" s="37"/>
      <c r="T999" s="37"/>
      <c r="U999" s="37"/>
      <c r="V999" s="37"/>
    </row>
    <row r="1000" spans="3:22" x14ac:dyDescent="0.3">
      <c r="C1000" s="37"/>
      <c r="D1000" s="37"/>
      <c r="E1000" s="37"/>
      <c r="F1000" s="37"/>
      <c r="G1000" s="37"/>
    </row>
  </sheetData>
  <autoFilter ref="A2:BW85" xr:uid="{9D0B2533-B7F4-4C28-8B8C-FBC05A3B72DC}"/>
  <mergeCells count="6">
    <mergeCell ref="A1:F1"/>
    <mergeCell ref="BK1:BW1"/>
    <mergeCell ref="X1:AJ1"/>
    <mergeCell ref="K1:W1"/>
    <mergeCell ref="AK1:AW1"/>
    <mergeCell ref="AX1:BJ1"/>
  </mergeCells>
  <pageMargins left="0.7" right="0.7" top="0.75" bottom="0.75" header="0.3" footer="0.3"/>
  <pageSetup orientation="portrait" horizontalDpi="360" verticalDpi="360" r:id="rId1"/>
  <ignoredErrors>
    <ignoredError sqref="K84 N84 P84:Q84 S84:V84 X84:AI84 BH84:BI84 BK84:BL84 BN84:BV84 AN84:AV84 AX84:AY84 BA84:BG84 AK84:AL84" formulaRange="1"/>
    <ignoredError sqref="W84:W85 BJ84:BJ85 AW84:AW85 AJ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84A0E-EE05-40EC-8CB1-BCED3D65495B}">
  <dimension ref="B1:N45"/>
  <sheetViews>
    <sheetView showGridLines="0" topLeftCell="A25" zoomScale="140" zoomScaleNormal="140" workbookViewId="0">
      <selection activeCell="J37" sqref="J37"/>
    </sheetView>
  </sheetViews>
  <sheetFormatPr defaultRowHeight="14.4" x14ac:dyDescent="0.3"/>
  <cols>
    <col min="1" max="1" width="1.44140625" customWidth="1"/>
    <col min="2" max="2" width="55.77734375" bestFit="1" customWidth="1"/>
    <col min="3" max="3" width="12.33203125" bestFit="1" customWidth="1"/>
    <col min="4" max="4" width="3.6640625" customWidth="1"/>
    <col min="5" max="5" width="0" hidden="1" customWidth="1"/>
    <col min="9" max="9" width="0" hidden="1" customWidth="1"/>
    <col min="10" max="10" width="14.109375" bestFit="1" customWidth="1"/>
  </cols>
  <sheetData>
    <row r="1" spans="2:5" ht="6.6" customHeight="1" thickBot="1" x14ac:dyDescent="0.35"/>
    <row r="2" spans="2:5" ht="16.2" thickBot="1" x14ac:dyDescent="0.35">
      <c r="B2" s="312" t="s">
        <v>323</v>
      </c>
      <c r="C2" s="313"/>
    </row>
    <row r="3" spans="2:5" ht="16.2" thickBot="1" x14ac:dyDescent="0.35">
      <c r="B3" s="210" t="s">
        <v>391</v>
      </c>
      <c r="C3" s="74">
        <v>25000</v>
      </c>
      <c r="E3">
        <v>25000</v>
      </c>
    </row>
    <row r="4" spans="2:5" ht="15" customHeight="1" thickBot="1" x14ac:dyDescent="0.35">
      <c r="B4" s="286" t="s">
        <v>0</v>
      </c>
      <c r="C4" s="281"/>
      <c r="E4">
        <v>50000</v>
      </c>
    </row>
    <row r="5" spans="2:5" x14ac:dyDescent="0.3">
      <c r="B5" s="253" t="s">
        <v>274</v>
      </c>
      <c r="C5" s="91">
        <v>575000</v>
      </c>
      <c r="D5" s="285"/>
      <c r="E5">
        <v>75000</v>
      </c>
    </row>
    <row r="6" spans="2:5" x14ac:dyDescent="0.3">
      <c r="B6" s="210" t="s">
        <v>275</v>
      </c>
      <c r="C6" s="211">
        <f>SUM(C3/C5)</f>
        <v>4.3478260869565216E-2</v>
      </c>
      <c r="D6" s="282"/>
      <c r="E6">
        <v>100000</v>
      </c>
    </row>
    <row r="7" spans="2:5" x14ac:dyDescent="0.3">
      <c r="B7" s="210" t="s">
        <v>276</v>
      </c>
      <c r="C7" s="252">
        <f>SUM(C3*10%)</f>
        <v>2500</v>
      </c>
      <c r="D7" s="283"/>
      <c r="E7">
        <v>125000</v>
      </c>
    </row>
    <row r="8" spans="2:5" ht="15" thickBot="1" x14ac:dyDescent="0.35">
      <c r="B8" s="212" t="s">
        <v>277</v>
      </c>
      <c r="C8" s="256">
        <f>SUM(C6*'P&amp;L'!G57)</f>
        <v>1734.8979565217394</v>
      </c>
      <c r="D8" s="283"/>
      <c r="E8">
        <v>150000</v>
      </c>
    </row>
    <row r="9" spans="2:5" ht="15" customHeight="1" thickBot="1" x14ac:dyDescent="0.35">
      <c r="B9" s="286" t="s">
        <v>1</v>
      </c>
      <c r="C9" s="287"/>
      <c r="D9" s="238"/>
      <c r="E9">
        <v>175000</v>
      </c>
    </row>
    <row r="10" spans="2:5" x14ac:dyDescent="0.3">
      <c r="B10" s="253" t="s">
        <v>286</v>
      </c>
      <c r="C10" s="255">
        <f>SUM(C3-C8)</f>
        <v>23265.102043478262</v>
      </c>
      <c r="D10" s="282"/>
      <c r="E10">
        <v>200000</v>
      </c>
    </row>
    <row r="11" spans="2:5" x14ac:dyDescent="0.3">
      <c r="B11" s="210" t="s">
        <v>284</v>
      </c>
      <c r="C11" s="252">
        <f>SUM(C10*10%)</f>
        <v>2326.5102043478264</v>
      </c>
      <c r="D11" s="282"/>
      <c r="E11">
        <v>225000</v>
      </c>
    </row>
    <row r="12" spans="2:5" ht="15" thickBot="1" x14ac:dyDescent="0.35">
      <c r="B12" s="212" t="s">
        <v>285</v>
      </c>
      <c r="C12" s="256">
        <f>SUM(C6*'P&amp;L'!I57)</f>
        <v>1064.4717391304348</v>
      </c>
      <c r="D12" s="282"/>
      <c r="E12">
        <v>250000</v>
      </c>
    </row>
    <row r="13" spans="2:5" ht="15" customHeight="1" thickBot="1" x14ac:dyDescent="0.35">
      <c r="B13" s="286" t="s">
        <v>2</v>
      </c>
      <c r="C13" s="287"/>
      <c r="D13" s="238"/>
      <c r="E13">
        <v>425000</v>
      </c>
    </row>
    <row r="14" spans="2:5" x14ac:dyDescent="0.3">
      <c r="B14" s="253" t="s">
        <v>287</v>
      </c>
      <c r="C14" s="255">
        <f>SUM(C10-C12)</f>
        <v>22200.630304347826</v>
      </c>
      <c r="D14" s="284"/>
      <c r="E14">
        <v>575000</v>
      </c>
    </row>
    <row r="15" spans="2:5" x14ac:dyDescent="0.3">
      <c r="B15" s="210" t="s">
        <v>280</v>
      </c>
      <c r="C15" s="252">
        <f>SUM(C14*10%)</f>
        <v>2220.0630304347828</v>
      </c>
      <c r="D15" s="284"/>
    </row>
    <row r="16" spans="2:5" ht="15" thickBot="1" x14ac:dyDescent="0.35">
      <c r="B16" s="212" t="s">
        <v>281</v>
      </c>
      <c r="C16" s="256">
        <f>SUM(C6*'P&amp;L'!J57)</f>
        <v>1381.3290217391302</v>
      </c>
      <c r="D16" s="284"/>
    </row>
    <row r="17" spans="2:9" ht="15" customHeight="1" thickBot="1" x14ac:dyDescent="0.35">
      <c r="B17" s="286" t="s">
        <v>3</v>
      </c>
      <c r="C17" s="287"/>
      <c r="D17" s="238"/>
    </row>
    <row r="18" spans="2:9" x14ac:dyDescent="0.3">
      <c r="B18" s="253" t="s">
        <v>288</v>
      </c>
      <c r="C18" s="255">
        <f>SUM(C14-C16)</f>
        <v>20819.301282608696</v>
      </c>
      <c r="D18" s="284"/>
    </row>
    <row r="19" spans="2:9" x14ac:dyDescent="0.3">
      <c r="B19" s="210" t="s">
        <v>282</v>
      </c>
      <c r="C19" s="252">
        <f>SUM(C18*10%)</f>
        <v>2081.9301282608699</v>
      </c>
      <c r="D19" s="284"/>
    </row>
    <row r="20" spans="2:9" ht="15" thickBot="1" x14ac:dyDescent="0.35">
      <c r="B20" s="212" t="s">
        <v>283</v>
      </c>
      <c r="C20" s="256">
        <f>SUM(C6*'P&amp;L'!K57)</f>
        <v>1513.4585869565217</v>
      </c>
      <c r="D20" s="284"/>
    </row>
    <row r="21" spans="2:9" ht="15" customHeight="1" thickBot="1" x14ac:dyDescent="0.35">
      <c r="B21" s="286" t="s">
        <v>4</v>
      </c>
      <c r="C21" s="287"/>
      <c r="D21" s="238"/>
    </row>
    <row r="22" spans="2:9" x14ac:dyDescent="0.3">
      <c r="B22" s="253" t="s">
        <v>289</v>
      </c>
      <c r="C22" s="255">
        <f>SUM(C18-C20)</f>
        <v>19305.842695652173</v>
      </c>
      <c r="D22" s="284"/>
    </row>
    <row r="23" spans="2:9" x14ac:dyDescent="0.3">
      <c r="B23" s="210" t="s">
        <v>278</v>
      </c>
      <c r="C23" s="252">
        <f>SUM(C22*10%)</f>
        <v>1930.5842695652173</v>
      </c>
      <c r="D23" s="284"/>
    </row>
    <row r="24" spans="2:9" ht="15" thickBot="1" x14ac:dyDescent="0.35">
      <c r="B24" s="212" t="s">
        <v>279</v>
      </c>
      <c r="C24" s="256">
        <f>SUM(C6*'P&amp;L'!L57)</f>
        <v>1765.7028260869563</v>
      </c>
      <c r="D24" s="284"/>
    </row>
    <row r="25" spans="2:9" ht="15" customHeight="1" thickBot="1" x14ac:dyDescent="0.35">
      <c r="B25" s="286" t="s">
        <v>389</v>
      </c>
      <c r="C25" s="287"/>
      <c r="I25">
        <v>2000000</v>
      </c>
    </row>
    <row r="26" spans="2:9" x14ac:dyDescent="0.3">
      <c r="B26" s="253" t="s">
        <v>381</v>
      </c>
      <c r="C26" s="254">
        <f>SUM(C7,C11,C15,C19,C23)</f>
        <v>11059.087632608696</v>
      </c>
      <c r="I26">
        <v>2100000</v>
      </c>
    </row>
    <row r="27" spans="2:9" ht="15" thickBot="1" x14ac:dyDescent="0.35">
      <c r="B27" s="212" t="s">
        <v>380</v>
      </c>
      <c r="C27" s="276">
        <f>SUM(C8,C12,C16,C20,C24)</f>
        <v>7459.8601304347831</v>
      </c>
      <c r="I27">
        <v>2200000</v>
      </c>
    </row>
    <row r="28" spans="2:9" ht="15" customHeight="1" thickBot="1" x14ac:dyDescent="0.35">
      <c r="B28" s="288" t="s">
        <v>390</v>
      </c>
      <c r="C28" s="289"/>
      <c r="I28">
        <v>2300000</v>
      </c>
    </row>
    <row r="29" spans="2:9" x14ac:dyDescent="0.3">
      <c r="B29" s="253" t="s">
        <v>387</v>
      </c>
      <c r="C29" s="277">
        <v>1240000</v>
      </c>
      <c r="I29">
        <v>2400000</v>
      </c>
    </row>
    <row r="30" spans="2:9" x14ac:dyDescent="0.3">
      <c r="B30" s="210" t="s">
        <v>388</v>
      </c>
      <c r="C30" s="5">
        <f>SUM(('P&amp;L'!I47-'P&amp;L'!G49)*4)</f>
        <v>144768</v>
      </c>
      <c r="I30">
        <f>SUM((I29+100000))</f>
        <v>2500000</v>
      </c>
    </row>
    <row r="31" spans="2:9" x14ac:dyDescent="0.3">
      <c r="B31" s="210" t="s">
        <v>384</v>
      </c>
      <c r="C31" s="5">
        <f>SUM(C29-C30)</f>
        <v>1095232</v>
      </c>
      <c r="I31">
        <f>SUM((I30+100000))</f>
        <v>2600000</v>
      </c>
    </row>
    <row r="32" spans="2:9" x14ac:dyDescent="0.3">
      <c r="B32" s="275" t="s">
        <v>382</v>
      </c>
      <c r="C32" s="3">
        <f>SUM(575000-'P&amp;L'!F67)</f>
        <v>403423.217</v>
      </c>
      <c r="I32">
        <f t="shared" ref="I32:I42" si="0">SUM((I31+100000))</f>
        <v>2700000</v>
      </c>
    </row>
    <row r="33" spans="2:14" ht="15" thickBot="1" x14ac:dyDescent="0.35">
      <c r="B33" s="275" t="s">
        <v>383</v>
      </c>
      <c r="C33" s="5">
        <f>SUM(C31:C32)</f>
        <v>1498655.2169999999</v>
      </c>
      <c r="E33" s="24"/>
      <c r="I33">
        <f t="shared" si="0"/>
        <v>2800000</v>
      </c>
      <c r="M33" s="24"/>
      <c r="N33" s="24"/>
    </row>
    <row r="34" spans="2:14" ht="16.2" thickBot="1" x14ac:dyDescent="0.35">
      <c r="B34" s="210" t="s">
        <v>392</v>
      </c>
      <c r="C34" s="207">
        <v>3000000</v>
      </c>
      <c r="I34">
        <f t="shared" si="0"/>
        <v>2900000</v>
      </c>
    </row>
    <row r="35" spans="2:14" x14ac:dyDescent="0.3">
      <c r="B35" s="210" t="s">
        <v>385</v>
      </c>
      <c r="C35" s="274">
        <f>SUM((C34*0.06))</f>
        <v>180000</v>
      </c>
      <c r="I35">
        <f t="shared" si="0"/>
        <v>3000000</v>
      </c>
    </row>
    <row r="36" spans="2:14" ht="15" thickBot="1" x14ac:dyDescent="0.35">
      <c r="B36" s="212" t="s">
        <v>386</v>
      </c>
      <c r="C36" s="6">
        <f>SUM(C34-C33-C35)</f>
        <v>1321344.7830000001</v>
      </c>
      <c r="I36">
        <f t="shared" si="0"/>
        <v>3100000</v>
      </c>
      <c r="J36" s="1">
        <v>235000</v>
      </c>
      <c r="K36" t="s">
        <v>393</v>
      </c>
      <c r="M36" s="24"/>
      <c r="N36" s="24"/>
    </row>
    <row r="37" spans="2:14" x14ac:dyDescent="0.3">
      <c r="B37" s="210" t="s">
        <v>293</v>
      </c>
      <c r="C37" s="5">
        <f>SUM(C36*0.6)</f>
        <v>792806.86979999999</v>
      </c>
      <c r="E37" s="290"/>
      <c r="F37" s="290"/>
      <c r="G37" s="290"/>
      <c r="H37" s="290"/>
      <c r="I37">
        <f t="shared" si="0"/>
        <v>3200000</v>
      </c>
      <c r="J37" s="269">
        <v>0.08</v>
      </c>
      <c r="M37" s="24"/>
      <c r="N37" s="24"/>
    </row>
    <row r="38" spans="2:14" x14ac:dyDescent="0.3">
      <c r="B38" s="210" t="s">
        <v>337</v>
      </c>
      <c r="C38" s="211">
        <f>SUM(C3/425000)</f>
        <v>5.8823529411764705E-2</v>
      </c>
      <c r="I38">
        <f t="shared" si="0"/>
        <v>3300000</v>
      </c>
      <c r="J38" s="1">
        <f>SUM(J36/J37)</f>
        <v>2937500</v>
      </c>
    </row>
    <row r="39" spans="2:14" ht="15" thickBot="1" x14ac:dyDescent="0.35">
      <c r="B39" s="210" t="s">
        <v>292</v>
      </c>
      <c r="C39" s="280">
        <f>SUM(C37*C38)</f>
        <v>46635.698223529413</v>
      </c>
      <c r="I39">
        <f t="shared" si="0"/>
        <v>3400000</v>
      </c>
    </row>
    <row r="40" spans="2:14" ht="15.6" x14ac:dyDescent="0.3">
      <c r="B40" s="210" t="s">
        <v>294</v>
      </c>
      <c r="C40" s="278">
        <f>SUM(C39+C26)</f>
        <v>57694.785856138107</v>
      </c>
      <c r="I40">
        <f t="shared" si="0"/>
        <v>3500000</v>
      </c>
    </row>
    <row r="41" spans="2:14" ht="16.2" thickBot="1" x14ac:dyDescent="0.35">
      <c r="B41" s="212" t="s">
        <v>295</v>
      </c>
      <c r="C41" s="279">
        <f>SUM((C40/C3))</f>
        <v>2.3077914342455244</v>
      </c>
      <c r="I41">
        <f t="shared" si="0"/>
        <v>3600000</v>
      </c>
    </row>
    <row r="42" spans="2:14" x14ac:dyDescent="0.3">
      <c r="I42">
        <f t="shared" si="0"/>
        <v>3700000</v>
      </c>
    </row>
    <row r="43" spans="2:14" x14ac:dyDescent="0.3">
      <c r="I43">
        <v>3800000</v>
      </c>
    </row>
    <row r="44" spans="2:14" x14ac:dyDescent="0.3">
      <c r="I44">
        <v>3900000</v>
      </c>
    </row>
    <row r="45" spans="2:14" x14ac:dyDescent="0.3">
      <c r="I45">
        <v>4000000</v>
      </c>
    </row>
  </sheetData>
  <mergeCells count="1">
    <mergeCell ref="B2:C2"/>
  </mergeCells>
  <dataValidations count="2">
    <dataValidation type="list" allowBlank="1" showInputMessage="1" showErrorMessage="1" sqref="C3" xr:uid="{190BAA9E-0372-4EC7-8DAF-757834723EAB}">
      <formula1>$E$3:$E$14</formula1>
    </dataValidation>
    <dataValidation type="list" allowBlank="1" showInputMessage="1" showErrorMessage="1" sqref="C34" xr:uid="{B483B85D-05F1-46D8-A0F3-55D467CDA5EC}">
      <formula1>$I$25:$I$45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D49D4-5E6E-449F-BFB5-DEA109049546}">
  <dimension ref="A1:G27"/>
  <sheetViews>
    <sheetView workbookViewId="0">
      <selection activeCell="I11" sqref="I11"/>
    </sheetView>
  </sheetViews>
  <sheetFormatPr defaultRowHeight="14.4" x14ac:dyDescent="0.3"/>
  <cols>
    <col min="1" max="1" width="34.5546875" customWidth="1"/>
    <col min="2" max="6" width="12.109375" customWidth="1"/>
  </cols>
  <sheetData>
    <row r="1" spans="1:7" ht="18" thickBot="1" x14ac:dyDescent="0.4">
      <c r="A1" s="314" t="s">
        <v>266</v>
      </c>
      <c r="B1" s="314"/>
      <c r="C1" s="314"/>
      <c r="D1" s="314"/>
      <c r="E1" s="314"/>
      <c r="F1" s="314"/>
      <c r="G1" s="314"/>
    </row>
    <row r="2" spans="1:7" ht="15" thickTop="1" x14ac:dyDescent="0.3"/>
    <row r="3" spans="1:7" x14ac:dyDescent="0.3">
      <c r="B3" t="s">
        <v>0</v>
      </c>
      <c r="C3" t="s">
        <v>1</v>
      </c>
      <c r="D3" t="s">
        <v>2</v>
      </c>
      <c r="E3" t="s">
        <v>3</v>
      </c>
      <c r="F3" t="s">
        <v>4</v>
      </c>
    </row>
    <row r="4" spans="1:7" x14ac:dyDescent="0.3">
      <c r="A4" s="2" t="s">
        <v>267</v>
      </c>
      <c r="B4" s="1">
        <v>330000</v>
      </c>
      <c r="C4" s="1">
        <v>330000</v>
      </c>
      <c r="D4" s="1">
        <v>330000</v>
      </c>
      <c r="E4" s="1">
        <v>330000</v>
      </c>
      <c r="F4" s="1">
        <v>330000</v>
      </c>
    </row>
    <row r="5" spans="1:7" x14ac:dyDescent="0.3">
      <c r="A5" s="2" t="s">
        <v>268</v>
      </c>
      <c r="B5" s="1">
        <v>194282</v>
      </c>
      <c r="C5" s="1">
        <v>208677</v>
      </c>
      <c r="D5" s="1">
        <v>219407</v>
      </c>
      <c r="E5" s="1">
        <v>223609</v>
      </c>
      <c r="F5" s="1">
        <v>233026</v>
      </c>
    </row>
    <row r="6" spans="1:7" x14ac:dyDescent="0.3">
      <c r="A6" s="2" t="s">
        <v>269</v>
      </c>
      <c r="B6" s="1">
        <v>65352</v>
      </c>
      <c r="C6" s="1">
        <v>100668</v>
      </c>
      <c r="D6" s="1">
        <v>100668</v>
      </c>
      <c r="E6" s="1">
        <v>100668</v>
      </c>
      <c r="F6" s="1">
        <v>100668</v>
      </c>
    </row>
    <row r="7" spans="1:7" x14ac:dyDescent="0.3">
      <c r="A7" s="2"/>
    </row>
    <row r="10" spans="1:7" x14ac:dyDescent="0.3">
      <c r="A10" s="202" t="s">
        <v>270</v>
      </c>
    </row>
    <row r="22" spans="1:6" x14ac:dyDescent="0.3">
      <c r="A22" s="202" t="s">
        <v>271</v>
      </c>
    </row>
    <row r="23" spans="1:6" ht="15" thickBot="1" x14ac:dyDescent="0.35">
      <c r="A23" s="2" t="s">
        <v>266</v>
      </c>
      <c r="B23" s="203">
        <f>(B5-B6)/B4</f>
        <v>0.39069696969696971</v>
      </c>
      <c r="C23" s="203">
        <f>(C5-C6)/C4</f>
        <v>0.32729999999999998</v>
      </c>
      <c r="D23" s="203">
        <f>(D5-D6)/D4</f>
        <v>0.35981515151515153</v>
      </c>
      <c r="E23" s="203">
        <f>(E5-E6)/E4</f>
        <v>0.37254848484848485</v>
      </c>
      <c r="F23" s="203">
        <f>(F5-F6)/F4</f>
        <v>0.40108484848484849</v>
      </c>
    </row>
    <row r="24" spans="1:6" ht="15" thickTop="1" x14ac:dyDescent="0.3"/>
    <row r="26" spans="1:6" x14ac:dyDescent="0.3">
      <c r="A26" s="204" t="s">
        <v>272</v>
      </c>
    </row>
    <row r="27" spans="1:6" x14ac:dyDescent="0.3">
      <c r="A27" s="205" t="s">
        <v>273</v>
      </c>
    </row>
  </sheetData>
  <mergeCells count="1">
    <mergeCell ref="A1:G1"/>
  </mergeCells>
  <hyperlinks>
    <hyperlink ref="A27" r:id="rId1" xr:uid="{4E62EFDA-50B0-42D8-9A2D-A30BE51B26C2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F28B4-09D3-42AF-B745-2D3EAB16E080}">
  <dimension ref="B2:J995"/>
  <sheetViews>
    <sheetView zoomScale="90" zoomScaleNormal="90" workbookViewId="0">
      <selection activeCell="C27" sqref="C27"/>
    </sheetView>
  </sheetViews>
  <sheetFormatPr defaultColWidth="14" defaultRowHeight="15" customHeight="1" x14ac:dyDescent="0.3"/>
  <cols>
    <col min="1" max="1" width="8.44140625" customWidth="1"/>
    <col min="2" max="2" width="33.5546875" customWidth="1"/>
    <col min="3" max="3" width="14.44140625" customWidth="1"/>
    <col min="4" max="4" width="10.5546875" customWidth="1"/>
    <col min="5" max="6" width="8.44140625" customWidth="1"/>
    <col min="7" max="7" width="33.77734375" bestFit="1" customWidth="1"/>
    <col min="8" max="8" width="14.109375" bestFit="1" customWidth="1"/>
    <col min="9" max="26" width="8.44140625" customWidth="1"/>
  </cols>
  <sheetData>
    <row r="2" spans="2:10" ht="18" thickBot="1" x14ac:dyDescent="0.4">
      <c r="B2" s="315" t="s">
        <v>327</v>
      </c>
      <c r="C2" s="316"/>
      <c r="D2" s="316"/>
      <c r="E2" s="316"/>
      <c r="F2" s="316"/>
      <c r="G2" s="316"/>
      <c r="H2" s="316"/>
      <c r="I2" s="316"/>
      <c r="J2" s="316"/>
    </row>
    <row r="4" spans="2:10" ht="14.4" x14ac:dyDescent="0.3">
      <c r="B4" s="242" t="s">
        <v>328</v>
      </c>
    </row>
    <row r="5" spans="2:10" ht="14.4" x14ac:dyDescent="0.3">
      <c r="B5" s="242" t="s">
        <v>336</v>
      </c>
    </row>
    <row r="6" spans="2:10" ht="14.4" x14ac:dyDescent="0.3">
      <c r="B6" s="242" t="s">
        <v>335</v>
      </c>
    </row>
    <row r="9" spans="2:10" ht="14.4" x14ac:dyDescent="0.3">
      <c r="B9" s="243" t="s">
        <v>270</v>
      </c>
    </row>
    <row r="19" spans="2:8" ht="14.4" x14ac:dyDescent="0.3">
      <c r="B19" s="244"/>
      <c r="C19" s="244"/>
      <c r="D19" s="244"/>
    </row>
    <row r="20" spans="2:8" ht="14.4" x14ac:dyDescent="0.3">
      <c r="B20" s="245" t="s">
        <v>329</v>
      </c>
      <c r="C20" s="246">
        <v>-575000</v>
      </c>
      <c r="D20" s="244"/>
      <c r="G20" s="245"/>
      <c r="H20" s="246"/>
    </row>
    <row r="21" spans="2:8" ht="15.75" customHeight="1" x14ac:dyDescent="0.3">
      <c r="B21" s="247" t="s">
        <v>330</v>
      </c>
      <c r="C21" s="248">
        <v>93234</v>
      </c>
      <c r="D21" s="244"/>
      <c r="G21" s="247"/>
      <c r="H21" s="248"/>
    </row>
    <row r="22" spans="2:8" ht="15.75" customHeight="1" x14ac:dyDescent="0.3">
      <c r="B22" s="247" t="s">
        <v>331</v>
      </c>
      <c r="C22" s="248">
        <v>77996</v>
      </c>
      <c r="D22" s="244"/>
      <c r="G22" s="247"/>
      <c r="H22" s="248"/>
    </row>
    <row r="23" spans="2:8" ht="15.75" customHeight="1" x14ac:dyDescent="0.3">
      <c r="B23" s="247" t="s">
        <v>332</v>
      </c>
      <c r="C23" s="248">
        <v>85224</v>
      </c>
      <c r="D23" s="244"/>
      <c r="G23" s="247"/>
      <c r="H23" s="248"/>
    </row>
    <row r="24" spans="2:8" ht="15.75" customHeight="1" x14ac:dyDescent="0.3">
      <c r="B24" s="247" t="s">
        <v>333</v>
      </c>
      <c r="C24" s="248">
        <v>88024</v>
      </c>
      <c r="D24" s="244"/>
      <c r="G24" s="247"/>
      <c r="H24" s="248"/>
    </row>
    <row r="25" spans="2:8" ht="15.75" customHeight="1" x14ac:dyDescent="0.3">
      <c r="B25" s="247" t="s">
        <v>334</v>
      </c>
      <c r="C25" s="248">
        <v>894017</v>
      </c>
      <c r="D25" s="244"/>
      <c r="G25" s="247"/>
      <c r="H25" s="248"/>
    </row>
    <row r="26" spans="2:8" ht="15.75" customHeight="1" x14ac:dyDescent="0.3">
      <c r="B26" s="244"/>
      <c r="C26" s="244"/>
      <c r="D26" s="244"/>
      <c r="G26" s="244"/>
      <c r="H26" s="244"/>
    </row>
    <row r="27" spans="2:8" ht="15.75" customHeight="1" thickBot="1" x14ac:dyDescent="0.35">
      <c r="B27" s="249" t="s">
        <v>327</v>
      </c>
      <c r="C27" s="250">
        <f>IF(ISERROR(IRR((C20:C25))),"n/a",IRR((C20:C25)))</f>
        <v>0.20416809947000458</v>
      </c>
      <c r="D27" s="244"/>
      <c r="G27" s="249"/>
      <c r="H27" s="250"/>
    </row>
    <row r="28" spans="2:8" ht="15.75" customHeight="1" thickTop="1" x14ac:dyDescent="0.3"/>
    <row r="29" spans="2:8" ht="15.75" customHeight="1" x14ac:dyDescent="0.3"/>
    <row r="30" spans="2:8" ht="15.75" customHeight="1" x14ac:dyDescent="0.3">
      <c r="B30" s="243" t="s">
        <v>272</v>
      </c>
    </row>
    <row r="31" spans="2:8" ht="15.75" customHeight="1" x14ac:dyDescent="0.3">
      <c r="B31" s="251" t="s">
        <v>273</v>
      </c>
    </row>
    <row r="32" spans="2:8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4.4" x14ac:dyDescent="0.3"/>
    <row r="45" ht="14.4" x14ac:dyDescent="0.3"/>
    <row r="46" ht="14.4" x14ac:dyDescent="0.3"/>
    <row r="47" ht="14.4" x14ac:dyDescent="0.3"/>
    <row r="48" ht="14.4" x14ac:dyDescent="0.3"/>
    <row r="49" ht="14.4" x14ac:dyDescent="0.3"/>
    <row r="50" ht="14.4" x14ac:dyDescent="0.3"/>
    <row r="51" ht="14.4" x14ac:dyDescent="0.3"/>
    <row r="52" ht="14.4" x14ac:dyDescent="0.3"/>
    <row r="53" ht="14.4" x14ac:dyDescent="0.3"/>
    <row r="54" ht="14.4" x14ac:dyDescent="0.3"/>
    <row r="55" ht="14.4" x14ac:dyDescent="0.3"/>
    <row r="56" ht="14.4" x14ac:dyDescent="0.3"/>
    <row r="57" ht="14.4" x14ac:dyDescent="0.3"/>
    <row r="58" ht="14.4" x14ac:dyDescent="0.3"/>
    <row r="59" ht="14.4" x14ac:dyDescent="0.3"/>
    <row r="60" ht="14.4" x14ac:dyDescent="0.3"/>
    <row r="61" ht="14.4" x14ac:dyDescent="0.3"/>
    <row r="62" ht="14.4" x14ac:dyDescent="0.3"/>
    <row r="63" ht="14.4" x14ac:dyDescent="0.3"/>
    <row r="64" ht="14.4" x14ac:dyDescent="0.3"/>
    <row r="65" ht="14.4" x14ac:dyDescent="0.3"/>
    <row r="66" ht="14.4" x14ac:dyDescent="0.3"/>
    <row r="67" ht="14.4" x14ac:dyDescent="0.3"/>
    <row r="68" ht="14.4" x14ac:dyDescent="0.3"/>
    <row r="69" ht="14.4" x14ac:dyDescent="0.3"/>
    <row r="70" ht="14.4" x14ac:dyDescent="0.3"/>
    <row r="71" ht="14.4" x14ac:dyDescent="0.3"/>
    <row r="72" ht="14.4" x14ac:dyDescent="0.3"/>
    <row r="73" ht="14.4" x14ac:dyDescent="0.3"/>
    <row r="74" ht="14.4" x14ac:dyDescent="0.3"/>
    <row r="75" ht="14.4" x14ac:dyDescent="0.3"/>
    <row r="76" ht="14.4" x14ac:dyDescent="0.3"/>
    <row r="77" ht="14.4" x14ac:dyDescent="0.3"/>
    <row r="78" ht="14.4" x14ac:dyDescent="0.3"/>
    <row r="79" ht="14.4" x14ac:dyDescent="0.3"/>
    <row r="80" ht="14.4" x14ac:dyDescent="0.3"/>
    <row r="81" ht="14.4" x14ac:dyDescent="0.3"/>
    <row r="82" ht="14.4" x14ac:dyDescent="0.3"/>
    <row r="83" ht="14.4" x14ac:dyDescent="0.3"/>
    <row r="84" ht="14.4" x14ac:dyDescent="0.3"/>
    <row r="85" ht="14.4" x14ac:dyDescent="0.3"/>
    <row r="86" ht="14.4" x14ac:dyDescent="0.3"/>
    <row r="87" ht="14.4" x14ac:dyDescent="0.3"/>
    <row r="88" ht="14.4" x14ac:dyDescent="0.3"/>
    <row r="89" ht="14.4" x14ac:dyDescent="0.3"/>
    <row r="90" ht="14.4" x14ac:dyDescent="0.3"/>
    <row r="91" ht="14.4" x14ac:dyDescent="0.3"/>
    <row r="92" ht="14.4" x14ac:dyDescent="0.3"/>
    <row r="93" ht="14.4" x14ac:dyDescent="0.3"/>
    <row r="94" ht="14.4" x14ac:dyDescent="0.3"/>
    <row r="95" ht="14.4" x14ac:dyDescent="0.3"/>
    <row r="96" ht="14.4" x14ac:dyDescent="0.3"/>
    <row r="97" ht="14.4" x14ac:dyDescent="0.3"/>
    <row r="98" ht="14.4" x14ac:dyDescent="0.3"/>
    <row r="99" ht="14.4" x14ac:dyDescent="0.3"/>
    <row r="100" ht="14.4" x14ac:dyDescent="0.3"/>
    <row r="101" ht="14.4" x14ac:dyDescent="0.3"/>
    <row r="102" ht="14.4" x14ac:dyDescent="0.3"/>
    <row r="103" ht="14.4" x14ac:dyDescent="0.3"/>
    <row r="104" ht="14.4" x14ac:dyDescent="0.3"/>
    <row r="105" ht="14.4" x14ac:dyDescent="0.3"/>
    <row r="106" ht="14.4" x14ac:dyDescent="0.3"/>
    <row r="107" ht="14.4" x14ac:dyDescent="0.3"/>
    <row r="108" ht="14.4" x14ac:dyDescent="0.3"/>
    <row r="109" ht="14.4" x14ac:dyDescent="0.3"/>
    <row r="110" ht="14.4" x14ac:dyDescent="0.3"/>
    <row r="111" ht="14.4" x14ac:dyDescent="0.3"/>
    <row r="112" ht="14.4" x14ac:dyDescent="0.3"/>
    <row r="113" ht="14.4" x14ac:dyDescent="0.3"/>
    <row r="114" ht="14.4" x14ac:dyDescent="0.3"/>
    <row r="115" ht="14.4" x14ac:dyDescent="0.3"/>
    <row r="116" ht="14.4" x14ac:dyDescent="0.3"/>
    <row r="117" ht="14.4" x14ac:dyDescent="0.3"/>
    <row r="118" ht="14.4" x14ac:dyDescent="0.3"/>
    <row r="119" ht="14.4" x14ac:dyDescent="0.3"/>
    <row r="120" ht="14.4" x14ac:dyDescent="0.3"/>
    <row r="121" ht="14.4" x14ac:dyDescent="0.3"/>
    <row r="122" ht="14.4" x14ac:dyDescent="0.3"/>
    <row r="123" ht="14.4" x14ac:dyDescent="0.3"/>
    <row r="124" ht="14.4" x14ac:dyDescent="0.3"/>
    <row r="125" ht="14.4" x14ac:dyDescent="0.3"/>
    <row r="126" ht="14.4" x14ac:dyDescent="0.3"/>
    <row r="127" ht="14.4" x14ac:dyDescent="0.3"/>
    <row r="128" ht="14.4" x14ac:dyDescent="0.3"/>
    <row r="129" ht="14.4" x14ac:dyDescent="0.3"/>
    <row r="130" ht="14.4" x14ac:dyDescent="0.3"/>
    <row r="131" ht="14.4" x14ac:dyDescent="0.3"/>
    <row r="132" ht="14.4" x14ac:dyDescent="0.3"/>
    <row r="133" ht="14.4" x14ac:dyDescent="0.3"/>
    <row r="134" ht="14.4" x14ac:dyDescent="0.3"/>
    <row r="135" ht="14.4" x14ac:dyDescent="0.3"/>
    <row r="136" ht="14.4" x14ac:dyDescent="0.3"/>
    <row r="137" ht="14.4" x14ac:dyDescent="0.3"/>
    <row r="138" ht="14.4" x14ac:dyDescent="0.3"/>
    <row r="139" ht="14.4" x14ac:dyDescent="0.3"/>
    <row r="140" ht="14.4" x14ac:dyDescent="0.3"/>
    <row r="141" ht="14.4" x14ac:dyDescent="0.3"/>
    <row r="142" ht="14.4" x14ac:dyDescent="0.3"/>
    <row r="143" ht="14.4" x14ac:dyDescent="0.3"/>
    <row r="144" ht="14.4" x14ac:dyDescent="0.3"/>
    <row r="145" ht="14.4" x14ac:dyDescent="0.3"/>
    <row r="146" ht="14.4" x14ac:dyDescent="0.3"/>
    <row r="147" ht="14.4" x14ac:dyDescent="0.3"/>
    <row r="148" ht="14.4" x14ac:dyDescent="0.3"/>
    <row r="149" ht="14.4" x14ac:dyDescent="0.3"/>
    <row r="150" ht="14.4" x14ac:dyDescent="0.3"/>
    <row r="151" ht="14.4" x14ac:dyDescent="0.3"/>
    <row r="152" ht="14.4" x14ac:dyDescent="0.3"/>
    <row r="153" ht="14.4" x14ac:dyDescent="0.3"/>
    <row r="154" ht="14.4" x14ac:dyDescent="0.3"/>
    <row r="155" ht="14.4" x14ac:dyDescent="0.3"/>
    <row r="156" ht="14.4" x14ac:dyDescent="0.3"/>
    <row r="157" ht="14.4" x14ac:dyDescent="0.3"/>
    <row r="158" ht="14.4" x14ac:dyDescent="0.3"/>
    <row r="159" ht="14.4" x14ac:dyDescent="0.3"/>
    <row r="160" ht="14.4" x14ac:dyDescent="0.3"/>
    <row r="161" ht="14.4" x14ac:dyDescent="0.3"/>
    <row r="162" ht="14.4" x14ac:dyDescent="0.3"/>
    <row r="163" ht="14.4" x14ac:dyDescent="0.3"/>
    <row r="164" ht="14.4" x14ac:dyDescent="0.3"/>
    <row r="165" ht="14.4" x14ac:dyDescent="0.3"/>
    <row r="166" ht="14.4" x14ac:dyDescent="0.3"/>
    <row r="167" ht="14.4" x14ac:dyDescent="0.3"/>
    <row r="168" ht="14.4" x14ac:dyDescent="0.3"/>
    <row r="169" ht="14.4" x14ac:dyDescent="0.3"/>
    <row r="170" ht="14.4" x14ac:dyDescent="0.3"/>
    <row r="171" ht="14.4" x14ac:dyDescent="0.3"/>
    <row r="172" ht="14.4" x14ac:dyDescent="0.3"/>
    <row r="173" ht="14.4" x14ac:dyDescent="0.3"/>
    <row r="174" ht="14.4" x14ac:dyDescent="0.3"/>
    <row r="175" ht="14.4" x14ac:dyDescent="0.3"/>
    <row r="176" ht="14.4" x14ac:dyDescent="0.3"/>
    <row r="177" ht="14.4" x14ac:dyDescent="0.3"/>
    <row r="178" ht="14.4" x14ac:dyDescent="0.3"/>
    <row r="179" ht="14.4" x14ac:dyDescent="0.3"/>
    <row r="180" ht="14.4" x14ac:dyDescent="0.3"/>
    <row r="181" ht="14.4" x14ac:dyDescent="0.3"/>
    <row r="182" ht="14.4" x14ac:dyDescent="0.3"/>
    <row r="183" ht="14.4" x14ac:dyDescent="0.3"/>
    <row r="184" ht="14.4" x14ac:dyDescent="0.3"/>
    <row r="185" ht="14.4" x14ac:dyDescent="0.3"/>
    <row r="186" ht="14.4" x14ac:dyDescent="0.3"/>
    <row r="187" ht="14.4" x14ac:dyDescent="0.3"/>
    <row r="188" ht="14.4" x14ac:dyDescent="0.3"/>
    <row r="189" ht="14.4" x14ac:dyDescent="0.3"/>
    <row r="190" ht="14.4" x14ac:dyDescent="0.3"/>
    <row r="191" ht="14.4" x14ac:dyDescent="0.3"/>
    <row r="192" ht="14.4" x14ac:dyDescent="0.3"/>
    <row r="193" ht="14.4" x14ac:dyDescent="0.3"/>
    <row r="194" ht="14.4" x14ac:dyDescent="0.3"/>
    <row r="195" ht="14.4" x14ac:dyDescent="0.3"/>
    <row r="196" ht="14.4" x14ac:dyDescent="0.3"/>
    <row r="197" ht="14.4" x14ac:dyDescent="0.3"/>
    <row r="198" ht="14.4" x14ac:dyDescent="0.3"/>
    <row r="199" ht="14.4" x14ac:dyDescent="0.3"/>
    <row r="200" ht="14.4" x14ac:dyDescent="0.3"/>
    <row r="201" ht="14.4" x14ac:dyDescent="0.3"/>
    <row r="202" ht="14.4" x14ac:dyDescent="0.3"/>
    <row r="203" ht="14.4" x14ac:dyDescent="0.3"/>
    <row r="204" ht="14.4" x14ac:dyDescent="0.3"/>
    <row r="205" ht="14.4" x14ac:dyDescent="0.3"/>
    <row r="206" ht="14.4" x14ac:dyDescent="0.3"/>
    <row r="207" ht="14.4" x14ac:dyDescent="0.3"/>
    <row r="208" ht="14.4" x14ac:dyDescent="0.3"/>
    <row r="209" ht="14.4" x14ac:dyDescent="0.3"/>
    <row r="210" ht="14.4" x14ac:dyDescent="0.3"/>
    <row r="211" ht="14.4" x14ac:dyDescent="0.3"/>
    <row r="212" ht="14.4" x14ac:dyDescent="0.3"/>
    <row r="213" ht="14.4" x14ac:dyDescent="0.3"/>
    <row r="214" ht="14.4" x14ac:dyDescent="0.3"/>
    <row r="215" ht="14.4" x14ac:dyDescent="0.3"/>
    <row r="216" ht="14.4" x14ac:dyDescent="0.3"/>
    <row r="217" ht="14.4" x14ac:dyDescent="0.3"/>
    <row r="218" ht="14.4" x14ac:dyDescent="0.3"/>
    <row r="219" ht="14.4" x14ac:dyDescent="0.3"/>
    <row r="220" ht="14.4" x14ac:dyDescent="0.3"/>
    <row r="221" ht="14.4" x14ac:dyDescent="0.3"/>
    <row r="222" ht="14.4" x14ac:dyDescent="0.3"/>
    <row r="223" ht="14.4" x14ac:dyDescent="0.3"/>
    <row r="224" ht="14.4" x14ac:dyDescent="0.3"/>
    <row r="225" ht="14.4" x14ac:dyDescent="0.3"/>
    <row r="226" ht="14.4" x14ac:dyDescent="0.3"/>
    <row r="227" ht="14.4" x14ac:dyDescent="0.3"/>
    <row r="228" ht="14.4" x14ac:dyDescent="0.3"/>
    <row r="229" ht="14.4" x14ac:dyDescent="0.3"/>
    <row r="230" ht="14.4" x14ac:dyDescent="0.3"/>
    <row r="231" ht="14.4" x14ac:dyDescent="0.3"/>
    <row r="232" ht="14.4" x14ac:dyDescent="0.3"/>
    <row r="233" ht="14.4" x14ac:dyDescent="0.3"/>
    <row r="234" ht="14.4" x14ac:dyDescent="0.3"/>
    <row r="235" ht="14.4" x14ac:dyDescent="0.3"/>
    <row r="236" ht="14.4" x14ac:dyDescent="0.3"/>
    <row r="237" ht="14.4" x14ac:dyDescent="0.3"/>
    <row r="238" ht="14.4" x14ac:dyDescent="0.3"/>
    <row r="239" ht="14.4" x14ac:dyDescent="0.3"/>
    <row r="240" ht="14.4" x14ac:dyDescent="0.3"/>
    <row r="241" ht="14.4" x14ac:dyDescent="0.3"/>
    <row r="242" ht="14.4" x14ac:dyDescent="0.3"/>
    <row r="243" ht="14.4" x14ac:dyDescent="0.3"/>
    <row r="244" ht="14.4" x14ac:dyDescent="0.3"/>
    <row r="245" ht="14.4" x14ac:dyDescent="0.3"/>
    <row r="246" ht="14.4" x14ac:dyDescent="0.3"/>
    <row r="247" ht="14.4" x14ac:dyDescent="0.3"/>
    <row r="248" ht="14.4" x14ac:dyDescent="0.3"/>
    <row r="249" ht="14.4" x14ac:dyDescent="0.3"/>
    <row r="250" ht="14.4" x14ac:dyDescent="0.3"/>
    <row r="251" ht="14.4" x14ac:dyDescent="0.3"/>
    <row r="252" ht="14.4" x14ac:dyDescent="0.3"/>
    <row r="253" ht="14.4" x14ac:dyDescent="0.3"/>
    <row r="254" ht="14.4" x14ac:dyDescent="0.3"/>
    <row r="255" ht="14.4" x14ac:dyDescent="0.3"/>
    <row r="256" ht="14.4" x14ac:dyDescent="0.3"/>
    <row r="257" ht="14.4" x14ac:dyDescent="0.3"/>
    <row r="258" ht="14.4" x14ac:dyDescent="0.3"/>
    <row r="259" ht="14.4" x14ac:dyDescent="0.3"/>
    <row r="260" ht="14.4" x14ac:dyDescent="0.3"/>
    <row r="261" ht="14.4" x14ac:dyDescent="0.3"/>
    <row r="262" ht="14.4" x14ac:dyDescent="0.3"/>
    <row r="263" ht="14.4" x14ac:dyDescent="0.3"/>
    <row r="264" ht="14.4" x14ac:dyDescent="0.3"/>
    <row r="265" ht="14.4" x14ac:dyDescent="0.3"/>
    <row r="266" ht="14.4" x14ac:dyDescent="0.3"/>
    <row r="267" ht="14.4" x14ac:dyDescent="0.3"/>
    <row r="268" ht="14.4" x14ac:dyDescent="0.3"/>
    <row r="269" ht="14.4" x14ac:dyDescent="0.3"/>
    <row r="270" ht="14.4" x14ac:dyDescent="0.3"/>
    <row r="271" ht="14.4" x14ac:dyDescent="0.3"/>
    <row r="272" ht="14.4" x14ac:dyDescent="0.3"/>
    <row r="273" ht="14.4" x14ac:dyDescent="0.3"/>
    <row r="274" ht="14.4" x14ac:dyDescent="0.3"/>
    <row r="275" ht="14.4" x14ac:dyDescent="0.3"/>
    <row r="276" ht="14.4" x14ac:dyDescent="0.3"/>
    <row r="277" ht="14.4" x14ac:dyDescent="0.3"/>
    <row r="278" ht="14.4" x14ac:dyDescent="0.3"/>
    <row r="279" ht="14.4" x14ac:dyDescent="0.3"/>
    <row r="280" ht="14.4" x14ac:dyDescent="0.3"/>
    <row r="281" ht="14.4" x14ac:dyDescent="0.3"/>
    <row r="282" ht="14.4" x14ac:dyDescent="0.3"/>
    <row r="283" ht="14.4" x14ac:dyDescent="0.3"/>
    <row r="284" ht="14.4" x14ac:dyDescent="0.3"/>
    <row r="285" ht="14.4" x14ac:dyDescent="0.3"/>
    <row r="286" ht="14.4" x14ac:dyDescent="0.3"/>
    <row r="287" ht="14.4" x14ac:dyDescent="0.3"/>
    <row r="288" ht="14.4" x14ac:dyDescent="0.3"/>
    <row r="289" ht="14.4" x14ac:dyDescent="0.3"/>
    <row r="290" ht="14.4" x14ac:dyDescent="0.3"/>
    <row r="291" ht="14.4" x14ac:dyDescent="0.3"/>
    <row r="292" ht="14.4" x14ac:dyDescent="0.3"/>
    <row r="293" ht="14.4" x14ac:dyDescent="0.3"/>
    <row r="294" ht="14.4" x14ac:dyDescent="0.3"/>
    <row r="295" ht="14.4" x14ac:dyDescent="0.3"/>
    <row r="296" ht="14.4" x14ac:dyDescent="0.3"/>
    <row r="297" ht="14.4" x14ac:dyDescent="0.3"/>
    <row r="298" ht="14.4" x14ac:dyDescent="0.3"/>
    <row r="299" ht="14.4" x14ac:dyDescent="0.3"/>
    <row r="300" ht="14.4" x14ac:dyDescent="0.3"/>
    <row r="301" ht="14.4" x14ac:dyDescent="0.3"/>
    <row r="302" ht="14.4" x14ac:dyDescent="0.3"/>
    <row r="303" ht="14.4" x14ac:dyDescent="0.3"/>
    <row r="304" ht="14.4" x14ac:dyDescent="0.3"/>
    <row r="305" ht="14.4" x14ac:dyDescent="0.3"/>
    <row r="306" ht="14.4" x14ac:dyDescent="0.3"/>
    <row r="307" ht="14.4" x14ac:dyDescent="0.3"/>
    <row r="308" ht="14.4" x14ac:dyDescent="0.3"/>
    <row r="309" ht="14.4" x14ac:dyDescent="0.3"/>
    <row r="310" ht="14.4" x14ac:dyDescent="0.3"/>
    <row r="311" ht="14.4" x14ac:dyDescent="0.3"/>
    <row r="312" ht="14.4" x14ac:dyDescent="0.3"/>
    <row r="313" ht="14.4" x14ac:dyDescent="0.3"/>
    <row r="314" ht="14.4" x14ac:dyDescent="0.3"/>
    <row r="315" ht="14.4" x14ac:dyDescent="0.3"/>
    <row r="316" ht="14.4" x14ac:dyDescent="0.3"/>
    <row r="317" ht="14.4" x14ac:dyDescent="0.3"/>
    <row r="318" ht="14.4" x14ac:dyDescent="0.3"/>
    <row r="319" ht="14.4" x14ac:dyDescent="0.3"/>
    <row r="320" ht="14.4" x14ac:dyDescent="0.3"/>
    <row r="321" ht="14.4" x14ac:dyDescent="0.3"/>
    <row r="322" ht="14.4" x14ac:dyDescent="0.3"/>
    <row r="323" ht="14.4" x14ac:dyDescent="0.3"/>
    <row r="324" ht="14.4" x14ac:dyDescent="0.3"/>
    <row r="325" ht="14.4" x14ac:dyDescent="0.3"/>
    <row r="326" ht="14.4" x14ac:dyDescent="0.3"/>
    <row r="327" ht="14.4" x14ac:dyDescent="0.3"/>
    <row r="328" ht="14.4" x14ac:dyDescent="0.3"/>
    <row r="329" ht="14.4" x14ac:dyDescent="0.3"/>
    <row r="330" ht="14.4" x14ac:dyDescent="0.3"/>
    <row r="331" ht="14.4" x14ac:dyDescent="0.3"/>
    <row r="332" ht="14.4" x14ac:dyDescent="0.3"/>
    <row r="333" ht="14.4" x14ac:dyDescent="0.3"/>
    <row r="334" ht="14.4" x14ac:dyDescent="0.3"/>
    <row r="335" ht="14.4" x14ac:dyDescent="0.3"/>
    <row r="336" ht="14.4" x14ac:dyDescent="0.3"/>
    <row r="337" ht="14.4" x14ac:dyDescent="0.3"/>
    <row r="338" ht="14.4" x14ac:dyDescent="0.3"/>
    <row r="339" ht="14.4" x14ac:dyDescent="0.3"/>
    <row r="340" ht="14.4" x14ac:dyDescent="0.3"/>
    <row r="341" ht="14.4" x14ac:dyDescent="0.3"/>
    <row r="342" ht="14.4" x14ac:dyDescent="0.3"/>
    <row r="343" ht="14.4" x14ac:dyDescent="0.3"/>
    <row r="344" ht="14.4" x14ac:dyDescent="0.3"/>
    <row r="345" ht="14.4" x14ac:dyDescent="0.3"/>
    <row r="346" ht="14.4" x14ac:dyDescent="0.3"/>
    <row r="347" ht="14.4" x14ac:dyDescent="0.3"/>
    <row r="348" ht="14.4" x14ac:dyDescent="0.3"/>
    <row r="349" ht="14.4" x14ac:dyDescent="0.3"/>
    <row r="350" ht="14.4" x14ac:dyDescent="0.3"/>
    <row r="351" ht="14.4" x14ac:dyDescent="0.3"/>
    <row r="352" ht="14.4" x14ac:dyDescent="0.3"/>
    <row r="353" ht="14.4" x14ac:dyDescent="0.3"/>
    <row r="354" ht="14.4" x14ac:dyDescent="0.3"/>
    <row r="355" ht="14.4" x14ac:dyDescent="0.3"/>
    <row r="356" ht="14.4" x14ac:dyDescent="0.3"/>
    <row r="357" ht="14.4" x14ac:dyDescent="0.3"/>
    <row r="358" ht="14.4" x14ac:dyDescent="0.3"/>
    <row r="359" ht="14.4" x14ac:dyDescent="0.3"/>
    <row r="360" ht="14.4" x14ac:dyDescent="0.3"/>
    <row r="361" ht="14.4" x14ac:dyDescent="0.3"/>
    <row r="362" ht="14.4" x14ac:dyDescent="0.3"/>
    <row r="363" ht="14.4" x14ac:dyDescent="0.3"/>
    <row r="364" ht="14.4" x14ac:dyDescent="0.3"/>
    <row r="365" ht="14.4" x14ac:dyDescent="0.3"/>
    <row r="366" ht="14.4" x14ac:dyDescent="0.3"/>
    <row r="367" ht="14.4" x14ac:dyDescent="0.3"/>
    <row r="368" ht="14.4" x14ac:dyDescent="0.3"/>
    <row r="369" ht="14.4" x14ac:dyDescent="0.3"/>
    <row r="370" ht="14.4" x14ac:dyDescent="0.3"/>
    <row r="371" ht="14.4" x14ac:dyDescent="0.3"/>
    <row r="372" ht="14.4" x14ac:dyDescent="0.3"/>
    <row r="373" ht="14.4" x14ac:dyDescent="0.3"/>
    <row r="374" ht="14.4" x14ac:dyDescent="0.3"/>
    <row r="375" ht="14.4" x14ac:dyDescent="0.3"/>
    <row r="376" ht="14.4" x14ac:dyDescent="0.3"/>
    <row r="377" ht="14.4" x14ac:dyDescent="0.3"/>
    <row r="378" ht="14.4" x14ac:dyDescent="0.3"/>
    <row r="379" ht="14.4" x14ac:dyDescent="0.3"/>
    <row r="380" ht="14.4" x14ac:dyDescent="0.3"/>
    <row r="381" ht="14.4" x14ac:dyDescent="0.3"/>
    <row r="382" ht="14.4" x14ac:dyDescent="0.3"/>
    <row r="383" ht="14.4" x14ac:dyDescent="0.3"/>
    <row r="384" ht="14.4" x14ac:dyDescent="0.3"/>
    <row r="385" ht="14.4" x14ac:dyDescent="0.3"/>
    <row r="386" ht="14.4" x14ac:dyDescent="0.3"/>
    <row r="387" ht="14.4" x14ac:dyDescent="0.3"/>
    <row r="388" ht="14.4" x14ac:dyDescent="0.3"/>
    <row r="389" ht="14.4" x14ac:dyDescent="0.3"/>
    <row r="390" ht="14.4" x14ac:dyDescent="0.3"/>
    <row r="391" ht="14.4" x14ac:dyDescent="0.3"/>
    <row r="392" ht="14.4" x14ac:dyDescent="0.3"/>
    <row r="393" ht="14.4" x14ac:dyDescent="0.3"/>
    <row r="394" ht="14.4" x14ac:dyDescent="0.3"/>
    <row r="395" ht="14.4" x14ac:dyDescent="0.3"/>
    <row r="396" ht="14.4" x14ac:dyDescent="0.3"/>
    <row r="397" ht="14.4" x14ac:dyDescent="0.3"/>
    <row r="398" ht="14.4" x14ac:dyDescent="0.3"/>
    <row r="399" ht="14.4" x14ac:dyDescent="0.3"/>
    <row r="400" ht="14.4" x14ac:dyDescent="0.3"/>
    <row r="401" ht="14.4" x14ac:dyDescent="0.3"/>
    <row r="402" ht="14.4" x14ac:dyDescent="0.3"/>
    <row r="403" ht="14.4" x14ac:dyDescent="0.3"/>
    <row r="404" ht="14.4" x14ac:dyDescent="0.3"/>
    <row r="405" ht="14.4" x14ac:dyDescent="0.3"/>
    <row r="406" ht="14.4" x14ac:dyDescent="0.3"/>
    <row r="407" ht="14.4" x14ac:dyDescent="0.3"/>
    <row r="408" ht="14.4" x14ac:dyDescent="0.3"/>
    <row r="409" ht="14.4" x14ac:dyDescent="0.3"/>
    <row r="410" ht="14.4" x14ac:dyDescent="0.3"/>
    <row r="411" ht="14.4" x14ac:dyDescent="0.3"/>
    <row r="412" ht="14.4" x14ac:dyDescent="0.3"/>
    <row r="413" ht="14.4" x14ac:dyDescent="0.3"/>
    <row r="414" ht="14.4" x14ac:dyDescent="0.3"/>
    <row r="415" ht="14.4" x14ac:dyDescent="0.3"/>
    <row r="416" ht="14.4" x14ac:dyDescent="0.3"/>
    <row r="417" ht="14.4" x14ac:dyDescent="0.3"/>
    <row r="418" ht="14.4" x14ac:dyDescent="0.3"/>
    <row r="419" ht="14.4" x14ac:dyDescent="0.3"/>
    <row r="420" ht="14.4" x14ac:dyDescent="0.3"/>
    <row r="421" ht="14.4" x14ac:dyDescent="0.3"/>
    <row r="422" ht="14.4" x14ac:dyDescent="0.3"/>
    <row r="423" ht="14.4" x14ac:dyDescent="0.3"/>
    <row r="424" ht="14.4" x14ac:dyDescent="0.3"/>
    <row r="425" ht="14.4" x14ac:dyDescent="0.3"/>
    <row r="426" ht="14.4" x14ac:dyDescent="0.3"/>
    <row r="427" ht="14.4" x14ac:dyDescent="0.3"/>
    <row r="428" ht="14.4" x14ac:dyDescent="0.3"/>
    <row r="429" ht="14.4" x14ac:dyDescent="0.3"/>
    <row r="430" ht="14.4" x14ac:dyDescent="0.3"/>
    <row r="431" ht="14.4" x14ac:dyDescent="0.3"/>
    <row r="432" ht="14.4" x14ac:dyDescent="0.3"/>
    <row r="433" ht="14.4" x14ac:dyDescent="0.3"/>
    <row r="434" ht="14.4" x14ac:dyDescent="0.3"/>
    <row r="435" ht="14.4" x14ac:dyDescent="0.3"/>
    <row r="436" ht="14.4" x14ac:dyDescent="0.3"/>
    <row r="437" ht="14.4" x14ac:dyDescent="0.3"/>
    <row r="438" ht="14.4" x14ac:dyDescent="0.3"/>
    <row r="439" ht="14.4" x14ac:dyDescent="0.3"/>
    <row r="440" ht="14.4" x14ac:dyDescent="0.3"/>
    <row r="441" ht="14.4" x14ac:dyDescent="0.3"/>
    <row r="442" ht="14.4" x14ac:dyDescent="0.3"/>
    <row r="443" ht="14.4" x14ac:dyDescent="0.3"/>
    <row r="444" ht="14.4" x14ac:dyDescent="0.3"/>
    <row r="445" ht="14.4" x14ac:dyDescent="0.3"/>
    <row r="446" ht="14.4" x14ac:dyDescent="0.3"/>
    <row r="447" ht="14.4" x14ac:dyDescent="0.3"/>
    <row r="448" ht="14.4" x14ac:dyDescent="0.3"/>
    <row r="449" ht="14.4" x14ac:dyDescent="0.3"/>
    <row r="450" ht="14.4" x14ac:dyDescent="0.3"/>
    <row r="451" ht="14.4" x14ac:dyDescent="0.3"/>
    <row r="452" ht="14.4" x14ac:dyDescent="0.3"/>
    <row r="453" ht="14.4" x14ac:dyDescent="0.3"/>
    <row r="454" ht="14.4" x14ac:dyDescent="0.3"/>
    <row r="455" ht="14.4" x14ac:dyDescent="0.3"/>
    <row r="456" ht="14.4" x14ac:dyDescent="0.3"/>
    <row r="457" ht="14.4" x14ac:dyDescent="0.3"/>
    <row r="458" ht="14.4" x14ac:dyDescent="0.3"/>
    <row r="459" ht="14.4" x14ac:dyDescent="0.3"/>
    <row r="460" ht="14.4" x14ac:dyDescent="0.3"/>
    <row r="461" ht="14.4" x14ac:dyDescent="0.3"/>
    <row r="462" ht="14.4" x14ac:dyDescent="0.3"/>
    <row r="463" ht="14.4" x14ac:dyDescent="0.3"/>
    <row r="464" ht="14.4" x14ac:dyDescent="0.3"/>
    <row r="465" ht="14.4" x14ac:dyDescent="0.3"/>
    <row r="466" ht="14.4" x14ac:dyDescent="0.3"/>
    <row r="467" ht="14.4" x14ac:dyDescent="0.3"/>
    <row r="468" ht="14.4" x14ac:dyDescent="0.3"/>
    <row r="469" ht="14.4" x14ac:dyDescent="0.3"/>
    <row r="470" ht="14.4" x14ac:dyDescent="0.3"/>
    <row r="471" ht="14.4" x14ac:dyDescent="0.3"/>
    <row r="472" ht="14.4" x14ac:dyDescent="0.3"/>
    <row r="473" ht="14.4" x14ac:dyDescent="0.3"/>
    <row r="474" ht="14.4" x14ac:dyDescent="0.3"/>
    <row r="475" ht="14.4" x14ac:dyDescent="0.3"/>
    <row r="476" ht="14.4" x14ac:dyDescent="0.3"/>
    <row r="477" ht="14.4" x14ac:dyDescent="0.3"/>
    <row r="478" ht="14.4" x14ac:dyDescent="0.3"/>
    <row r="479" ht="14.4" x14ac:dyDescent="0.3"/>
    <row r="480" ht="14.4" x14ac:dyDescent="0.3"/>
    <row r="481" ht="14.4" x14ac:dyDescent="0.3"/>
    <row r="482" ht="14.4" x14ac:dyDescent="0.3"/>
    <row r="483" ht="14.4" x14ac:dyDescent="0.3"/>
    <row r="484" ht="14.4" x14ac:dyDescent="0.3"/>
    <row r="485" ht="14.4" x14ac:dyDescent="0.3"/>
    <row r="486" ht="14.4" x14ac:dyDescent="0.3"/>
    <row r="487" ht="14.4" x14ac:dyDescent="0.3"/>
    <row r="488" ht="14.4" x14ac:dyDescent="0.3"/>
    <row r="489" ht="14.4" x14ac:dyDescent="0.3"/>
    <row r="490" ht="14.4" x14ac:dyDescent="0.3"/>
    <row r="491" ht="14.4" x14ac:dyDescent="0.3"/>
    <row r="492" ht="14.4" x14ac:dyDescent="0.3"/>
    <row r="493" ht="14.4" x14ac:dyDescent="0.3"/>
    <row r="494" ht="14.4" x14ac:dyDescent="0.3"/>
    <row r="495" ht="14.4" x14ac:dyDescent="0.3"/>
    <row r="496" ht="14.4" x14ac:dyDescent="0.3"/>
    <row r="497" ht="14.4" x14ac:dyDescent="0.3"/>
    <row r="498" ht="14.4" x14ac:dyDescent="0.3"/>
    <row r="499" ht="14.4" x14ac:dyDescent="0.3"/>
    <row r="500" ht="14.4" x14ac:dyDescent="0.3"/>
    <row r="501" ht="14.4" x14ac:dyDescent="0.3"/>
    <row r="502" ht="14.4" x14ac:dyDescent="0.3"/>
    <row r="503" ht="14.4" x14ac:dyDescent="0.3"/>
    <row r="504" ht="14.4" x14ac:dyDescent="0.3"/>
    <row r="505" ht="14.4" x14ac:dyDescent="0.3"/>
    <row r="506" ht="14.4" x14ac:dyDescent="0.3"/>
    <row r="507" ht="14.4" x14ac:dyDescent="0.3"/>
    <row r="508" ht="14.4" x14ac:dyDescent="0.3"/>
    <row r="509" ht="14.4" x14ac:dyDescent="0.3"/>
    <row r="510" ht="14.4" x14ac:dyDescent="0.3"/>
    <row r="511" ht="14.4" x14ac:dyDescent="0.3"/>
    <row r="512" ht="14.4" x14ac:dyDescent="0.3"/>
    <row r="513" ht="14.4" x14ac:dyDescent="0.3"/>
    <row r="514" ht="14.4" x14ac:dyDescent="0.3"/>
    <row r="515" ht="14.4" x14ac:dyDescent="0.3"/>
    <row r="516" ht="14.4" x14ac:dyDescent="0.3"/>
    <row r="517" ht="14.4" x14ac:dyDescent="0.3"/>
    <row r="518" ht="14.4" x14ac:dyDescent="0.3"/>
    <row r="519" ht="14.4" x14ac:dyDescent="0.3"/>
    <row r="520" ht="14.4" x14ac:dyDescent="0.3"/>
    <row r="521" ht="14.4" x14ac:dyDescent="0.3"/>
    <row r="522" ht="14.4" x14ac:dyDescent="0.3"/>
    <row r="523" ht="14.4" x14ac:dyDescent="0.3"/>
    <row r="524" ht="14.4" x14ac:dyDescent="0.3"/>
    <row r="525" ht="14.4" x14ac:dyDescent="0.3"/>
    <row r="526" ht="14.4" x14ac:dyDescent="0.3"/>
    <row r="527" ht="14.4" x14ac:dyDescent="0.3"/>
    <row r="528" ht="14.4" x14ac:dyDescent="0.3"/>
    <row r="529" ht="14.4" x14ac:dyDescent="0.3"/>
    <row r="530" ht="14.4" x14ac:dyDescent="0.3"/>
    <row r="531" ht="14.4" x14ac:dyDescent="0.3"/>
    <row r="532" ht="14.4" x14ac:dyDescent="0.3"/>
    <row r="533" ht="14.4" x14ac:dyDescent="0.3"/>
    <row r="534" ht="14.4" x14ac:dyDescent="0.3"/>
    <row r="535" ht="14.4" x14ac:dyDescent="0.3"/>
    <row r="536" ht="14.4" x14ac:dyDescent="0.3"/>
    <row r="537" ht="14.4" x14ac:dyDescent="0.3"/>
    <row r="538" ht="14.4" x14ac:dyDescent="0.3"/>
    <row r="539" ht="14.4" x14ac:dyDescent="0.3"/>
    <row r="540" ht="14.4" x14ac:dyDescent="0.3"/>
    <row r="541" ht="14.4" x14ac:dyDescent="0.3"/>
    <row r="542" ht="14.4" x14ac:dyDescent="0.3"/>
    <row r="543" ht="14.4" x14ac:dyDescent="0.3"/>
    <row r="544" ht="14.4" x14ac:dyDescent="0.3"/>
    <row r="545" ht="14.4" x14ac:dyDescent="0.3"/>
    <row r="546" ht="14.4" x14ac:dyDescent="0.3"/>
    <row r="547" ht="14.4" x14ac:dyDescent="0.3"/>
    <row r="548" ht="14.4" x14ac:dyDescent="0.3"/>
    <row r="549" ht="14.4" x14ac:dyDescent="0.3"/>
    <row r="550" ht="14.4" x14ac:dyDescent="0.3"/>
    <row r="551" ht="14.4" x14ac:dyDescent="0.3"/>
    <row r="552" ht="14.4" x14ac:dyDescent="0.3"/>
    <row r="553" ht="14.4" x14ac:dyDescent="0.3"/>
    <row r="554" ht="14.4" x14ac:dyDescent="0.3"/>
    <row r="555" ht="14.4" x14ac:dyDescent="0.3"/>
    <row r="556" ht="14.4" x14ac:dyDescent="0.3"/>
    <row r="557" ht="14.4" x14ac:dyDescent="0.3"/>
    <row r="558" ht="14.4" x14ac:dyDescent="0.3"/>
    <row r="559" ht="14.4" x14ac:dyDescent="0.3"/>
    <row r="56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  <row r="862" ht="14.4" x14ac:dyDescent="0.3"/>
    <row r="863" ht="14.4" x14ac:dyDescent="0.3"/>
    <row r="864" ht="14.4" x14ac:dyDescent="0.3"/>
    <row r="865" ht="14.4" x14ac:dyDescent="0.3"/>
    <row r="866" ht="14.4" x14ac:dyDescent="0.3"/>
    <row r="867" ht="14.4" x14ac:dyDescent="0.3"/>
    <row r="868" ht="14.4" x14ac:dyDescent="0.3"/>
    <row r="869" ht="14.4" x14ac:dyDescent="0.3"/>
    <row r="870" ht="14.4" x14ac:dyDescent="0.3"/>
    <row r="871" ht="14.4" x14ac:dyDescent="0.3"/>
    <row r="872" ht="14.4" x14ac:dyDescent="0.3"/>
    <row r="873" ht="14.4" x14ac:dyDescent="0.3"/>
    <row r="874" ht="14.4" x14ac:dyDescent="0.3"/>
    <row r="875" ht="14.4" x14ac:dyDescent="0.3"/>
    <row r="876" ht="14.4" x14ac:dyDescent="0.3"/>
    <row r="877" ht="14.4" x14ac:dyDescent="0.3"/>
    <row r="878" ht="14.4" x14ac:dyDescent="0.3"/>
    <row r="879" ht="14.4" x14ac:dyDescent="0.3"/>
    <row r="880" ht="14.4" x14ac:dyDescent="0.3"/>
    <row r="881" ht="14.4" x14ac:dyDescent="0.3"/>
    <row r="882" ht="14.4" x14ac:dyDescent="0.3"/>
    <row r="883" ht="14.4" x14ac:dyDescent="0.3"/>
    <row r="884" ht="14.4" x14ac:dyDescent="0.3"/>
    <row r="885" ht="14.4" x14ac:dyDescent="0.3"/>
    <row r="886" ht="14.4" x14ac:dyDescent="0.3"/>
    <row r="887" ht="14.4" x14ac:dyDescent="0.3"/>
    <row r="888" ht="14.4" x14ac:dyDescent="0.3"/>
    <row r="889" ht="14.4" x14ac:dyDescent="0.3"/>
    <row r="890" ht="14.4" x14ac:dyDescent="0.3"/>
    <row r="891" ht="14.4" x14ac:dyDescent="0.3"/>
    <row r="892" ht="14.4" x14ac:dyDescent="0.3"/>
    <row r="893" ht="14.4" x14ac:dyDescent="0.3"/>
    <row r="894" ht="14.4" x14ac:dyDescent="0.3"/>
    <row r="895" ht="14.4" x14ac:dyDescent="0.3"/>
    <row r="896" ht="14.4" x14ac:dyDescent="0.3"/>
    <row r="897" ht="14.4" x14ac:dyDescent="0.3"/>
    <row r="898" ht="14.4" x14ac:dyDescent="0.3"/>
    <row r="899" ht="14.4" x14ac:dyDescent="0.3"/>
    <row r="900" ht="14.4" x14ac:dyDescent="0.3"/>
    <row r="901" ht="14.4" x14ac:dyDescent="0.3"/>
    <row r="902" ht="14.4" x14ac:dyDescent="0.3"/>
    <row r="903" ht="14.4" x14ac:dyDescent="0.3"/>
    <row r="904" ht="14.4" x14ac:dyDescent="0.3"/>
    <row r="905" ht="14.4" x14ac:dyDescent="0.3"/>
    <row r="906" ht="14.4" x14ac:dyDescent="0.3"/>
    <row r="907" ht="14.4" x14ac:dyDescent="0.3"/>
    <row r="908" ht="14.4" x14ac:dyDescent="0.3"/>
    <row r="909" ht="14.4" x14ac:dyDescent="0.3"/>
    <row r="910" ht="14.4" x14ac:dyDescent="0.3"/>
    <row r="911" ht="14.4" x14ac:dyDescent="0.3"/>
    <row r="912" ht="14.4" x14ac:dyDescent="0.3"/>
    <row r="913" ht="14.4" x14ac:dyDescent="0.3"/>
    <row r="914" ht="14.4" x14ac:dyDescent="0.3"/>
    <row r="915" ht="14.4" x14ac:dyDescent="0.3"/>
    <row r="916" ht="14.4" x14ac:dyDescent="0.3"/>
    <row r="917" ht="14.4" x14ac:dyDescent="0.3"/>
    <row r="918" ht="14.4" x14ac:dyDescent="0.3"/>
    <row r="919" ht="14.4" x14ac:dyDescent="0.3"/>
    <row r="920" ht="14.4" x14ac:dyDescent="0.3"/>
    <row r="921" ht="14.4" x14ac:dyDescent="0.3"/>
    <row r="922" ht="14.4" x14ac:dyDescent="0.3"/>
    <row r="923" ht="14.4" x14ac:dyDescent="0.3"/>
    <row r="924" ht="14.4" x14ac:dyDescent="0.3"/>
    <row r="925" ht="14.4" x14ac:dyDescent="0.3"/>
    <row r="926" ht="14.4" x14ac:dyDescent="0.3"/>
    <row r="927" ht="14.4" x14ac:dyDescent="0.3"/>
    <row r="928" ht="14.4" x14ac:dyDescent="0.3"/>
    <row r="929" ht="14.4" x14ac:dyDescent="0.3"/>
    <row r="930" ht="14.4" x14ac:dyDescent="0.3"/>
    <row r="931" ht="14.4" x14ac:dyDescent="0.3"/>
    <row r="932" ht="14.4" x14ac:dyDescent="0.3"/>
    <row r="933" ht="14.4" x14ac:dyDescent="0.3"/>
    <row r="934" ht="14.4" x14ac:dyDescent="0.3"/>
    <row r="935" ht="14.4" x14ac:dyDescent="0.3"/>
    <row r="936" ht="14.4" x14ac:dyDescent="0.3"/>
    <row r="937" ht="14.4" x14ac:dyDescent="0.3"/>
    <row r="938" ht="14.4" x14ac:dyDescent="0.3"/>
    <row r="939" ht="14.4" x14ac:dyDescent="0.3"/>
    <row r="940" ht="14.4" x14ac:dyDescent="0.3"/>
    <row r="941" ht="14.4" x14ac:dyDescent="0.3"/>
    <row r="942" ht="14.4" x14ac:dyDescent="0.3"/>
    <row r="943" ht="14.4" x14ac:dyDescent="0.3"/>
    <row r="944" ht="14.4" x14ac:dyDescent="0.3"/>
    <row r="945" ht="14.4" x14ac:dyDescent="0.3"/>
    <row r="946" ht="14.4" x14ac:dyDescent="0.3"/>
    <row r="947" ht="14.4" x14ac:dyDescent="0.3"/>
    <row r="948" ht="14.4" x14ac:dyDescent="0.3"/>
    <row r="949" ht="14.4" x14ac:dyDescent="0.3"/>
    <row r="950" ht="14.4" x14ac:dyDescent="0.3"/>
    <row r="951" ht="14.4" x14ac:dyDescent="0.3"/>
    <row r="952" ht="14.4" x14ac:dyDescent="0.3"/>
    <row r="953" ht="14.4" x14ac:dyDescent="0.3"/>
    <row r="954" ht="14.4" x14ac:dyDescent="0.3"/>
    <row r="955" ht="14.4" x14ac:dyDescent="0.3"/>
    <row r="956" ht="14.4" x14ac:dyDescent="0.3"/>
    <row r="957" ht="14.4" x14ac:dyDescent="0.3"/>
    <row r="958" ht="14.4" x14ac:dyDescent="0.3"/>
    <row r="959" ht="14.4" x14ac:dyDescent="0.3"/>
    <row r="960" ht="14.4" x14ac:dyDescent="0.3"/>
    <row r="961" ht="14.4" x14ac:dyDescent="0.3"/>
    <row r="962" ht="14.4" x14ac:dyDescent="0.3"/>
    <row r="963" ht="14.4" x14ac:dyDescent="0.3"/>
    <row r="964" ht="14.4" x14ac:dyDescent="0.3"/>
    <row r="965" ht="14.4" x14ac:dyDescent="0.3"/>
    <row r="966" ht="14.4" x14ac:dyDescent="0.3"/>
    <row r="967" ht="14.4" x14ac:dyDescent="0.3"/>
    <row r="968" ht="14.4" x14ac:dyDescent="0.3"/>
    <row r="969" ht="14.4" x14ac:dyDescent="0.3"/>
    <row r="970" ht="14.4" x14ac:dyDescent="0.3"/>
    <row r="971" ht="14.4" x14ac:dyDescent="0.3"/>
    <row r="972" ht="14.4" x14ac:dyDescent="0.3"/>
    <row r="973" ht="14.4" x14ac:dyDescent="0.3"/>
    <row r="974" ht="14.4" x14ac:dyDescent="0.3"/>
    <row r="975" ht="14.4" x14ac:dyDescent="0.3"/>
    <row r="976" ht="14.4" x14ac:dyDescent="0.3"/>
    <row r="977" ht="14.4" x14ac:dyDescent="0.3"/>
    <row r="978" ht="14.4" x14ac:dyDescent="0.3"/>
    <row r="979" ht="14.4" x14ac:dyDescent="0.3"/>
    <row r="980" ht="14.4" x14ac:dyDescent="0.3"/>
    <row r="981" ht="14.4" x14ac:dyDescent="0.3"/>
    <row r="982" ht="14.4" x14ac:dyDescent="0.3"/>
    <row r="983" ht="14.4" x14ac:dyDescent="0.3"/>
    <row r="984" ht="14.4" x14ac:dyDescent="0.3"/>
    <row r="985" ht="14.4" x14ac:dyDescent="0.3"/>
    <row r="986" ht="14.4" x14ac:dyDescent="0.3"/>
    <row r="987" ht="14.4" x14ac:dyDescent="0.3"/>
    <row r="988" ht="14.4" x14ac:dyDescent="0.3"/>
    <row r="989" ht="14.4" x14ac:dyDescent="0.3"/>
    <row r="990" ht="14.4" x14ac:dyDescent="0.3"/>
    <row r="991" ht="14.4" x14ac:dyDescent="0.3"/>
    <row r="992" ht="14.4" x14ac:dyDescent="0.3"/>
    <row r="993" ht="14.4" x14ac:dyDescent="0.3"/>
    <row r="994" ht="14.4" x14ac:dyDescent="0.3"/>
    <row r="995" ht="14.4" x14ac:dyDescent="0.3"/>
  </sheetData>
  <mergeCells count="1">
    <mergeCell ref="B2:J2"/>
  </mergeCells>
  <dataValidations count="1">
    <dataValidation type="decimal" operator="lessThanOrEqual" allowBlank="1" showInputMessage="1" showErrorMessage="1" prompt="Initial Investment - Please enter the initial investment as a negative number." sqref="C20 H20" xr:uid="{2914B0D2-B707-4ACD-AE26-E024818242B7}">
      <formula1>0</formula1>
    </dataValidation>
  </dataValidations>
  <hyperlinks>
    <hyperlink ref="B31" r:id="rId1" xr:uid="{5192458C-E04B-48EF-8276-DBF927DE9977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topLeftCell="B6" zoomScale="120" zoomScaleNormal="120" workbookViewId="0">
      <selection activeCell="F15" sqref="F15"/>
    </sheetView>
  </sheetViews>
  <sheetFormatPr defaultRowHeight="14.4" x14ac:dyDescent="0.3"/>
  <cols>
    <col min="1" max="1" width="31.5546875" customWidth="1"/>
    <col min="2" max="2" width="31.109375" customWidth="1"/>
    <col min="3" max="3" width="48.5546875" customWidth="1"/>
    <col min="6" max="6" width="43.21875" customWidth="1"/>
    <col min="7" max="7" width="35.5546875" customWidth="1"/>
  </cols>
  <sheetData>
    <row r="1" spans="1:7" ht="16.2" thickBot="1" x14ac:dyDescent="0.35">
      <c r="A1" s="175" t="s">
        <v>50</v>
      </c>
      <c r="B1" s="176" t="s">
        <v>51</v>
      </c>
      <c r="C1" s="177" t="s">
        <v>257</v>
      </c>
      <c r="F1" s="216" t="s">
        <v>304</v>
      </c>
      <c r="G1" s="216" t="s">
        <v>305</v>
      </c>
    </row>
    <row r="2" spans="1:7" ht="29.4" thickBot="1" x14ac:dyDescent="0.35">
      <c r="A2" s="174" t="s">
        <v>53</v>
      </c>
      <c r="B2" s="126"/>
      <c r="C2" s="126"/>
      <c r="F2" s="38" t="s">
        <v>17</v>
      </c>
      <c r="G2" s="38" t="s">
        <v>18</v>
      </c>
    </row>
    <row r="3" spans="1:7" ht="29.4" thickBot="1" x14ac:dyDescent="0.35">
      <c r="A3" s="178" t="s">
        <v>55</v>
      </c>
      <c r="B3" s="179" t="s">
        <v>56</v>
      </c>
      <c r="C3" s="181" t="s">
        <v>307</v>
      </c>
      <c r="F3" s="217" t="s">
        <v>19</v>
      </c>
      <c r="G3" s="38">
        <v>23118</v>
      </c>
    </row>
    <row r="4" spans="1:7" ht="29.4" thickBot="1" x14ac:dyDescent="0.35">
      <c r="A4" s="178" t="s">
        <v>265</v>
      </c>
      <c r="B4" s="179" t="s">
        <v>56</v>
      </c>
      <c r="C4" s="181" t="s">
        <v>307</v>
      </c>
      <c r="F4" s="217" t="s">
        <v>21</v>
      </c>
      <c r="G4" s="38"/>
    </row>
    <row r="5" spans="1:7" ht="43.8" thickBot="1" x14ac:dyDescent="0.35">
      <c r="A5" s="178" t="s">
        <v>59</v>
      </c>
      <c r="B5" s="179" t="s">
        <v>56</v>
      </c>
      <c r="C5" s="181" t="s">
        <v>308</v>
      </c>
      <c r="F5" s="217" t="s">
        <v>23</v>
      </c>
      <c r="G5" s="38" t="s">
        <v>306</v>
      </c>
    </row>
    <row r="6" spans="1:7" ht="29.4" thickBot="1" x14ac:dyDescent="0.35">
      <c r="A6" s="178" t="s">
        <v>61</v>
      </c>
      <c r="B6" s="179" t="s">
        <v>56</v>
      </c>
      <c r="C6" s="181" t="s">
        <v>308</v>
      </c>
      <c r="F6" s="217" t="s">
        <v>25</v>
      </c>
      <c r="G6" s="218"/>
    </row>
    <row r="7" spans="1:7" ht="29.4" thickBot="1" x14ac:dyDescent="0.35">
      <c r="A7" s="178" t="s">
        <v>64</v>
      </c>
      <c r="B7" s="179" t="s">
        <v>56</v>
      </c>
      <c r="C7" s="181" t="s">
        <v>308</v>
      </c>
      <c r="F7" s="219" t="s">
        <v>28</v>
      </c>
      <c r="G7" s="38"/>
    </row>
    <row r="8" spans="1:7" ht="29.4" thickBot="1" x14ac:dyDescent="0.35">
      <c r="A8" s="178" t="s">
        <v>66</v>
      </c>
      <c r="B8" s="179" t="s">
        <v>56</v>
      </c>
      <c r="C8" s="181" t="s">
        <v>308</v>
      </c>
      <c r="F8" s="217" t="s">
        <v>30</v>
      </c>
      <c r="G8" s="38" t="s">
        <v>31</v>
      </c>
    </row>
    <row r="9" spans="1:7" ht="29.4" thickBot="1" x14ac:dyDescent="0.35">
      <c r="A9" s="178" t="s">
        <v>68</v>
      </c>
      <c r="B9" s="179" t="s">
        <v>56</v>
      </c>
      <c r="C9" s="181" t="s">
        <v>259</v>
      </c>
      <c r="F9" s="217" t="s">
        <v>33</v>
      </c>
      <c r="G9" s="220"/>
    </row>
    <row r="10" spans="1:7" ht="29.4" thickBot="1" x14ac:dyDescent="0.35">
      <c r="A10" s="183" t="s">
        <v>70</v>
      </c>
      <c r="B10" s="125" t="s">
        <v>71</v>
      </c>
      <c r="C10" s="184" t="s">
        <v>296</v>
      </c>
      <c r="F10" s="38"/>
      <c r="G10" s="38"/>
    </row>
    <row r="11" spans="1:7" ht="29.4" thickBot="1" x14ac:dyDescent="0.35">
      <c r="A11" s="178" t="s">
        <v>73</v>
      </c>
      <c r="B11" s="179" t="s">
        <v>74</v>
      </c>
      <c r="C11" s="181" t="s">
        <v>302</v>
      </c>
      <c r="F11" s="217" t="s">
        <v>36</v>
      </c>
      <c r="G11" s="38" t="s">
        <v>37</v>
      </c>
    </row>
    <row r="12" spans="1:7" ht="43.8" thickBot="1" x14ac:dyDescent="0.35">
      <c r="A12" s="178" t="s">
        <v>76</v>
      </c>
      <c r="B12" s="179" t="s">
        <v>301</v>
      </c>
      <c r="C12" s="182" t="s">
        <v>296</v>
      </c>
      <c r="F12" s="217" t="s">
        <v>40</v>
      </c>
      <c r="G12" s="38" t="s">
        <v>41</v>
      </c>
    </row>
    <row r="13" spans="1:7" ht="29.4" thickBot="1" x14ac:dyDescent="0.35">
      <c r="A13" s="178" t="s">
        <v>78</v>
      </c>
      <c r="B13" s="179" t="s">
        <v>56</v>
      </c>
      <c r="C13" s="180" t="s">
        <v>260</v>
      </c>
      <c r="F13" s="217" t="s">
        <v>43</v>
      </c>
      <c r="G13" s="38"/>
    </row>
    <row r="14" spans="1:7" ht="29.4" thickBot="1" x14ac:dyDescent="0.35">
      <c r="A14" s="185" t="s">
        <v>82</v>
      </c>
      <c r="B14" s="179" t="s">
        <v>83</v>
      </c>
      <c r="C14" s="182" t="s">
        <v>303</v>
      </c>
      <c r="F14" s="221" t="s">
        <v>45</v>
      </c>
      <c r="G14" s="222"/>
    </row>
    <row r="15" spans="1:7" ht="43.8" thickBot="1" x14ac:dyDescent="0.35">
      <c r="A15" s="186" t="s">
        <v>88</v>
      </c>
      <c r="B15" s="179" t="s">
        <v>89</v>
      </c>
      <c r="C15" s="181" t="s">
        <v>261</v>
      </c>
    </row>
    <row r="16" spans="1:7" ht="29.4" thickBot="1" x14ac:dyDescent="0.35">
      <c r="A16" s="186" t="s">
        <v>90</v>
      </c>
      <c r="B16" s="179" t="s">
        <v>91</v>
      </c>
      <c r="C16" s="181" t="s">
        <v>262</v>
      </c>
    </row>
    <row r="17" spans="1:7" ht="29.4" thickBot="1" x14ac:dyDescent="0.35">
      <c r="A17" s="186" t="s">
        <v>94</v>
      </c>
      <c r="B17" s="179" t="s">
        <v>56</v>
      </c>
      <c r="C17" s="180" t="s">
        <v>258</v>
      </c>
      <c r="F17" s="1"/>
    </row>
    <row r="18" spans="1:7" ht="43.8" thickBot="1" x14ac:dyDescent="0.35">
      <c r="A18" s="186" t="s">
        <v>96</v>
      </c>
      <c r="B18" s="179" t="s">
        <v>97</v>
      </c>
      <c r="C18" s="181" t="s">
        <v>300</v>
      </c>
      <c r="F18" s="1"/>
    </row>
    <row r="19" spans="1:7" ht="43.8" thickBot="1" x14ac:dyDescent="0.35">
      <c r="A19" s="213" t="s">
        <v>297</v>
      </c>
      <c r="B19" s="214" t="s">
        <v>298</v>
      </c>
      <c r="C19" s="215"/>
      <c r="F19" s="50"/>
      <c r="G19" s="53"/>
    </row>
    <row r="20" spans="1:7" ht="29.4" thickBot="1" x14ac:dyDescent="0.35">
      <c r="A20" s="213" t="s">
        <v>299</v>
      </c>
      <c r="B20" s="320" t="s">
        <v>298</v>
      </c>
      <c r="C20" s="319" t="s">
        <v>404</v>
      </c>
      <c r="F20" s="1"/>
    </row>
    <row r="21" spans="1:7" x14ac:dyDescent="0.3">
      <c r="F21" s="1"/>
    </row>
    <row r="22" spans="1:7" ht="43.2" x14ac:dyDescent="0.3">
      <c r="A22" s="317" t="s">
        <v>402</v>
      </c>
      <c r="B22" s="318" t="s">
        <v>403</v>
      </c>
      <c r="F22" s="1"/>
    </row>
    <row r="23" spans="1:7" x14ac:dyDescent="0.3">
      <c r="A23" s="317" t="s">
        <v>405</v>
      </c>
      <c r="C23" t="s">
        <v>406</v>
      </c>
      <c r="F23" s="1"/>
    </row>
    <row r="24" spans="1:7" x14ac:dyDescent="0.3">
      <c r="F24" s="1"/>
    </row>
    <row r="25" spans="1:7" x14ac:dyDescent="0.3">
      <c r="F25" s="1"/>
    </row>
    <row r="26" spans="1:7" x14ac:dyDescent="0.3">
      <c r="F26" s="1"/>
    </row>
    <row r="27" spans="1:7" x14ac:dyDescent="0.3">
      <c r="F27" s="1"/>
    </row>
    <row r="28" spans="1:7" x14ac:dyDescent="0.3">
      <c r="F28" s="1"/>
    </row>
    <row r="29" spans="1:7" x14ac:dyDescent="0.3">
      <c r="F29" s="1"/>
    </row>
    <row r="30" spans="1:7" x14ac:dyDescent="0.3">
      <c r="F30" s="1"/>
    </row>
    <row r="31" spans="1:7" x14ac:dyDescent="0.3">
      <c r="F31" s="1"/>
    </row>
    <row r="32" spans="1:7" x14ac:dyDescent="0.3">
      <c r="F32" s="1"/>
    </row>
    <row r="33" spans="6:7" x14ac:dyDescent="0.3">
      <c r="F33" s="2"/>
      <c r="G33" s="2"/>
    </row>
    <row r="34" spans="6:7" x14ac:dyDescent="0.3">
      <c r="F34" s="1"/>
    </row>
    <row r="35" spans="6:7" x14ac:dyDescent="0.3">
      <c r="F35" s="72"/>
    </row>
    <row r="36" spans="6:7" ht="17.399999999999999" x14ac:dyDescent="0.3">
      <c r="F36" s="51"/>
      <c r="G36" s="2"/>
    </row>
    <row r="37" spans="6:7" ht="17.399999999999999" x14ac:dyDescent="0.3">
      <c r="F37" s="51"/>
    </row>
    <row r="38" spans="6:7" x14ac:dyDescent="0.3">
      <c r="F38" s="52"/>
    </row>
    <row r="39" spans="6:7" x14ac:dyDescent="0.3">
      <c r="F39" s="52"/>
    </row>
    <row r="40" spans="6:7" ht="17.399999999999999" x14ac:dyDescent="0.3">
      <c r="F40" s="51"/>
    </row>
    <row r="41" spans="6:7" x14ac:dyDescent="0.3">
      <c r="F41" s="52"/>
    </row>
    <row r="42" spans="6:7" x14ac:dyDescent="0.3">
      <c r="F42" s="52"/>
    </row>
  </sheetData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5A35D-4D4C-46CE-ACA2-1C759D07F21E}">
  <dimension ref="A1:D19"/>
  <sheetViews>
    <sheetView tabSelected="1" topLeftCell="A4" zoomScale="120" zoomScaleNormal="120" workbookViewId="0">
      <selection activeCell="D9" sqref="D9"/>
    </sheetView>
  </sheetViews>
  <sheetFormatPr defaultRowHeight="14.4" x14ac:dyDescent="0.3"/>
  <cols>
    <col min="1" max="1" width="61.109375" customWidth="1"/>
    <col min="2" max="2" width="14.6640625" bestFit="1" customWidth="1"/>
    <col min="3" max="3" width="9.5546875" bestFit="1" customWidth="1"/>
    <col min="4" max="4" width="44.6640625" bestFit="1" customWidth="1"/>
  </cols>
  <sheetData>
    <row r="1" spans="1:4" ht="15" thickBot="1" x14ac:dyDescent="0.35">
      <c r="A1" s="177" t="s">
        <v>343</v>
      </c>
      <c r="B1" s="177" t="s">
        <v>344</v>
      </c>
      <c r="C1" s="177" t="s">
        <v>345</v>
      </c>
      <c r="D1" s="177" t="s">
        <v>363</v>
      </c>
    </row>
    <row r="2" spans="1:4" ht="28.8" customHeight="1" x14ac:dyDescent="0.3">
      <c r="A2" s="257" t="s">
        <v>347</v>
      </c>
      <c r="B2" s="258" t="s">
        <v>372</v>
      </c>
      <c r="C2" s="266">
        <v>43966</v>
      </c>
      <c r="D2" s="209" t="s">
        <v>407</v>
      </c>
    </row>
    <row r="3" spans="1:4" ht="28.8" customHeight="1" x14ac:dyDescent="0.3">
      <c r="A3" s="259" t="s">
        <v>375</v>
      </c>
      <c r="B3" s="260" t="s">
        <v>369</v>
      </c>
      <c r="C3" s="265">
        <v>43921</v>
      </c>
      <c r="D3" s="4" t="s">
        <v>376</v>
      </c>
    </row>
    <row r="4" spans="1:4" ht="28.8" customHeight="1" x14ac:dyDescent="0.3">
      <c r="A4" s="259" t="s">
        <v>348</v>
      </c>
      <c r="B4" s="260" t="s">
        <v>360</v>
      </c>
      <c r="C4" s="265">
        <v>43966</v>
      </c>
      <c r="D4" s="4"/>
    </row>
    <row r="5" spans="1:4" ht="28.8" customHeight="1" x14ac:dyDescent="0.3">
      <c r="A5" s="261" t="s">
        <v>346</v>
      </c>
      <c r="B5" s="260" t="s">
        <v>361</v>
      </c>
      <c r="C5" s="265"/>
      <c r="D5" s="4"/>
    </row>
    <row r="6" spans="1:4" ht="28.8" customHeight="1" x14ac:dyDescent="0.3">
      <c r="A6" s="259" t="s">
        <v>362</v>
      </c>
      <c r="B6" s="260" t="s">
        <v>359</v>
      </c>
      <c r="C6" s="265"/>
      <c r="D6" s="4" t="s">
        <v>364</v>
      </c>
    </row>
    <row r="7" spans="1:4" ht="28.8" customHeight="1" x14ac:dyDescent="0.3">
      <c r="A7" s="259" t="s">
        <v>349</v>
      </c>
      <c r="B7" s="238" t="s">
        <v>359</v>
      </c>
      <c r="C7" s="265">
        <v>43908</v>
      </c>
      <c r="D7" s="4" t="s">
        <v>365</v>
      </c>
    </row>
    <row r="8" spans="1:4" ht="28.8" customHeight="1" x14ac:dyDescent="0.3">
      <c r="A8" s="259" t="s">
        <v>350</v>
      </c>
      <c r="B8" s="260" t="s">
        <v>359</v>
      </c>
      <c r="C8" s="265">
        <v>43921</v>
      </c>
      <c r="D8" s="4"/>
    </row>
    <row r="9" spans="1:4" ht="28.8" customHeight="1" x14ac:dyDescent="0.3">
      <c r="A9" s="259" t="s">
        <v>351</v>
      </c>
      <c r="B9" s="260" t="s">
        <v>366</v>
      </c>
      <c r="C9" s="265"/>
      <c r="D9" s="4"/>
    </row>
    <row r="10" spans="1:4" ht="54.6" customHeight="1" x14ac:dyDescent="0.3">
      <c r="A10" s="259" t="s">
        <v>352</v>
      </c>
      <c r="B10" s="260" t="s">
        <v>370</v>
      </c>
      <c r="C10" s="265"/>
      <c r="D10" s="4"/>
    </row>
    <row r="11" spans="1:4" ht="27.6" customHeight="1" x14ac:dyDescent="0.3">
      <c r="A11" s="259" t="s">
        <v>353</v>
      </c>
      <c r="B11" s="238" t="s">
        <v>359</v>
      </c>
      <c r="C11" s="265"/>
      <c r="D11" s="4"/>
    </row>
    <row r="12" spans="1:4" ht="27.6" customHeight="1" x14ac:dyDescent="0.3">
      <c r="A12" s="259" t="s">
        <v>367</v>
      </c>
      <c r="B12" s="238" t="s">
        <v>359</v>
      </c>
      <c r="C12" s="265">
        <v>43936</v>
      </c>
      <c r="D12" s="4"/>
    </row>
    <row r="13" spans="1:4" ht="27.6" customHeight="1" x14ac:dyDescent="0.3">
      <c r="A13" s="259" t="s">
        <v>354</v>
      </c>
      <c r="B13" s="238" t="s">
        <v>371</v>
      </c>
      <c r="C13" s="265">
        <v>43936</v>
      </c>
      <c r="D13" s="4"/>
    </row>
    <row r="14" spans="1:4" ht="27.6" customHeight="1" x14ac:dyDescent="0.3">
      <c r="A14" s="259" t="s">
        <v>355</v>
      </c>
      <c r="B14" s="260" t="s">
        <v>369</v>
      </c>
      <c r="C14" s="265">
        <v>43952</v>
      </c>
      <c r="D14" s="4"/>
    </row>
    <row r="15" spans="1:4" ht="27.6" customHeight="1" x14ac:dyDescent="0.3">
      <c r="A15" s="259" t="s">
        <v>356</v>
      </c>
      <c r="B15" s="238" t="s">
        <v>369</v>
      </c>
      <c r="C15" s="265">
        <v>43922</v>
      </c>
      <c r="D15" s="4"/>
    </row>
    <row r="16" spans="1:4" ht="27.6" customHeight="1" x14ac:dyDescent="0.3">
      <c r="A16" s="259" t="s">
        <v>357</v>
      </c>
      <c r="B16" s="238" t="s">
        <v>361</v>
      </c>
      <c r="C16" s="265">
        <v>43922</v>
      </c>
      <c r="D16" s="4"/>
    </row>
    <row r="17" spans="1:4" ht="27.6" customHeight="1" x14ac:dyDescent="0.3">
      <c r="A17" s="259" t="s">
        <v>368</v>
      </c>
      <c r="B17" s="238" t="s">
        <v>359</v>
      </c>
      <c r="C17" s="265">
        <v>43922</v>
      </c>
      <c r="D17" s="4"/>
    </row>
    <row r="18" spans="1:4" ht="27.6" customHeight="1" x14ac:dyDescent="0.3">
      <c r="A18" s="259" t="s">
        <v>373</v>
      </c>
      <c r="B18" s="238" t="s">
        <v>359</v>
      </c>
      <c r="C18" s="265">
        <v>43952</v>
      </c>
      <c r="D18" s="4"/>
    </row>
    <row r="19" spans="1:4" ht="27.6" customHeight="1" thickBot="1" x14ac:dyDescent="0.35">
      <c r="A19" s="262" t="s">
        <v>358</v>
      </c>
      <c r="B19" s="263" t="s">
        <v>369</v>
      </c>
      <c r="C19" s="267">
        <v>43936</v>
      </c>
      <c r="D19" s="264" t="s">
        <v>374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n a N + U P 6 M o K K n A A A A + A A A A B I A H A B D b 2 5 m a W c v U G F j a 2 F n Z S 5 4 b W w g o h g A K K A U A A A A A A A A A A A A A A A A A A A A A A A A A A A A h Y 9 B D o I w F E S v Q r q n L Y i B k E 9 Z u J X E h G j c N q V C I x R D i + V u L j y S V 5 B E U X c u Z / I m e f O 4 3 S G f u t a 7 y s G o X m c o w B R 5 U o u + U r r O 0 G h P f o J y B j s u z r y W 3 g x r k 0 5 G Z a i x 9 p I S 4 p z D b o X 7 o S Y h p Q E 5 F t t S N L L j v t L G c i 0 k + q y q / y v E 4 P C S Y S G O E 7 y O I 4 q j J A C y 1 F A o / U X C 2 R h T I D 8 l b M b W j o N k U v v 7 E s g S g b x f s C d Q S w M E F A A C A A g A n a N +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2 j f l A o i k e 4 D g A A A B E A A A A T A B w A R m 9 y b X V s Y X M v U 2 V j d G l v b j E u b S C i G A A o o B Q A A A A A A A A A A A A A A A A A A A A A A A A A A A A r T k 0 u y c z P U w i G 0 I b W A F B L A Q I t A B Q A A g A I A J 2 j f l D + j K C i p w A A A P g A A A A S A A A A A A A A A A A A A A A A A A A A A A B D b 2 5 m a W c v U G F j a 2 F n Z S 5 4 b W x Q S w E C L Q A U A A I A C A C d o 3 5 Q D 8 r p q 6 Q A A A D p A A A A E w A A A A A A A A A A A A A A A A D z A A A A W 0 N v b n R l b n R f V H l w Z X N d L n h t b F B L A Q I t A B Q A A g A I A J 2 j f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W j h O 4 x O q 2 T b u Q j b d 0 7 f z N A A A A A A I A A A A A A B B m A A A A A Q A A I A A A A O B z Q 2 b 9 G d 7 b 7 / E q U N c O d x Z U e Q 8 I + b D W E v Z Z Y 8 k g n j C E A A A A A A 6 A A A A A A g A A I A A A A F x + + f t M h N O V j h p p n C M E n i l + j J H N A s x l 8 R c f k Z D M t w / l U A A A A E O G + v K i b 0 W R 0 1 o R X 9 B D T 8 a K 3 8 5 y b / 8 1 f g i t w e N q v p x Y q I S 0 q u J 4 2 a n Y t y R 1 c v a C K T 2 L 1 l C w t Q O c n F u 7 c z t 6 9 x 4 V 1 n W 2 z P T g e J A e + B T B D k 0 r Q A A A A J 9 0 n Z l L C T S 6 y 3 2 h c s O F V L h g W p G s x f 7 t 2 M Q q S B r o A p G X 4 h 4 l 5 X v 7 6 O w j 7 1 r D 3 G j 3 8 a S U / t w S D c q + X 2 R r W 2 v z k 4 4 = < / D a t a M a s h u p > 
</file>

<file path=customXml/itemProps1.xml><?xml version="1.0" encoding="utf-8"?>
<ds:datastoreItem xmlns:ds="http://schemas.openxmlformats.org/officeDocument/2006/customXml" ds:itemID="{DFFC422F-2D44-45FA-B997-AFC53B937A4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P&amp;L</vt:lpstr>
      <vt:lpstr>Rent Roll</vt:lpstr>
      <vt:lpstr>Total Investor Return</vt:lpstr>
      <vt:lpstr>Cash on Cash</vt:lpstr>
      <vt:lpstr>IRR</vt:lpstr>
      <vt:lpstr>Due Diligence Checklist</vt:lpstr>
      <vt:lpstr>Final items at or near close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Curtler, Rudolph</dc:creator>
  <cp:keywords/>
  <dc:description/>
  <cp:lastModifiedBy>Curtler, Rudolph</cp:lastModifiedBy>
  <cp:revision/>
  <cp:lastPrinted>2020-02-18T13:17:22Z</cp:lastPrinted>
  <dcterms:created xsi:type="dcterms:W3CDTF">2019-12-14T19:10:02Z</dcterms:created>
  <dcterms:modified xsi:type="dcterms:W3CDTF">2020-04-28T20:53:54Z</dcterms:modified>
  <cp:category/>
  <cp:contentStatus/>
</cp:coreProperties>
</file>